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Default Extension="rels" ContentType="application/vnd.openxmlformats-package.relationship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80" yWindow="-160" windowWidth="36420" windowHeight="20220" tabRatio="500"/>
  </bookViews>
  <sheets>
    <sheet name="Simple Business Plan" sheetId="2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5" i="2"/>
  <c r="F75"/>
  <c r="G75"/>
  <c r="H75"/>
  <c r="I75"/>
  <c r="J75"/>
  <c r="K75"/>
  <c r="L75"/>
  <c r="M75"/>
  <c r="N75"/>
  <c r="O75"/>
  <c r="P75"/>
  <c r="Q75"/>
  <c r="R75"/>
  <c r="S75"/>
  <c r="T75"/>
  <c r="U75"/>
  <c r="V75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V11"/>
  <c r="V13"/>
  <c r="V34"/>
  <c r="V103"/>
  <c r="U11"/>
  <c r="U13"/>
  <c r="U34"/>
  <c r="U103"/>
  <c r="T11"/>
  <c r="T13"/>
  <c r="T34"/>
  <c r="T103"/>
  <c r="S11"/>
  <c r="S13"/>
  <c r="S34"/>
  <c r="S103"/>
  <c r="R11"/>
  <c r="R13"/>
  <c r="R34"/>
  <c r="R103"/>
  <c r="Q11"/>
  <c r="Q13"/>
  <c r="Q34"/>
  <c r="Q103"/>
  <c r="P11"/>
  <c r="P13"/>
  <c r="P34"/>
  <c r="P103"/>
  <c r="O11"/>
  <c r="O13"/>
  <c r="O34"/>
  <c r="O103"/>
  <c r="N11"/>
  <c r="N13"/>
  <c r="N34"/>
  <c r="N103"/>
  <c r="M11"/>
  <c r="M13"/>
  <c r="M34"/>
  <c r="M103"/>
  <c r="L11"/>
  <c r="L13"/>
  <c r="L34"/>
  <c r="L103"/>
  <c r="K11"/>
  <c r="K13"/>
  <c r="K34"/>
  <c r="K103"/>
  <c r="J11"/>
  <c r="J13"/>
  <c r="J34"/>
  <c r="J103"/>
  <c r="I11"/>
  <c r="I13"/>
  <c r="I34"/>
  <c r="I103"/>
  <c r="H11"/>
  <c r="H13"/>
  <c r="H34"/>
  <c r="H103"/>
  <c r="G11"/>
  <c r="G13"/>
  <c r="G34"/>
  <c r="G103"/>
  <c r="F11"/>
  <c r="F13"/>
  <c r="F34"/>
  <c r="F103"/>
  <c r="E11"/>
  <c r="E13"/>
  <c r="E34"/>
  <c r="E103"/>
  <c r="D11"/>
  <c r="D13"/>
  <c r="D34"/>
  <c r="D103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1"/>
  <c r="C13"/>
  <c r="C34"/>
  <c r="C103"/>
  <c r="C102"/>
  <c r="C101"/>
  <c r="E90"/>
  <c r="E89"/>
  <c r="E88"/>
  <c r="E87"/>
  <c r="E83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V19"/>
  <c r="V95"/>
  <c r="U19"/>
  <c r="U95"/>
  <c r="T19"/>
  <c r="T95"/>
  <c r="S19"/>
  <c r="S95"/>
  <c r="R19"/>
  <c r="R95"/>
  <c r="Q19"/>
  <c r="Q95"/>
  <c r="P19"/>
  <c r="P95"/>
  <c r="O19"/>
  <c r="O95"/>
  <c r="N19"/>
  <c r="N95"/>
  <c r="M19"/>
  <c r="M95"/>
  <c r="L19"/>
  <c r="L95"/>
  <c r="K19"/>
  <c r="K95"/>
  <c r="J19"/>
  <c r="J95"/>
  <c r="I19"/>
  <c r="I95"/>
  <c r="H19"/>
  <c r="H95"/>
  <c r="G19"/>
  <c r="G95"/>
  <c r="F19"/>
  <c r="F95"/>
  <c r="E19"/>
  <c r="E95"/>
  <c r="D19"/>
  <c r="D95"/>
  <c r="C19"/>
  <c r="C95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5"/>
  <c r="D76"/>
  <c r="C75"/>
  <c r="C76"/>
  <c r="R99"/>
  <c r="S99"/>
  <c r="T99"/>
  <c r="U99"/>
  <c r="V99"/>
  <c r="V105"/>
  <c r="V110"/>
  <c r="U105"/>
  <c r="U110"/>
  <c r="T105"/>
  <c r="T110"/>
  <c r="S105"/>
  <c r="S110"/>
  <c r="R105"/>
  <c r="R110"/>
  <c r="M99"/>
  <c r="N99"/>
  <c r="O99"/>
  <c r="P99"/>
  <c r="Q99"/>
  <c r="Q105"/>
  <c r="Q110"/>
  <c r="P105"/>
  <c r="P110"/>
  <c r="O105"/>
  <c r="O110"/>
  <c r="N105"/>
  <c r="N110"/>
  <c r="M105"/>
  <c r="M110"/>
  <c r="H99"/>
  <c r="I99"/>
  <c r="J99"/>
  <c r="K99"/>
  <c r="L99"/>
  <c r="L105"/>
  <c r="L110"/>
  <c r="K105"/>
  <c r="K110"/>
  <c r="J105"/>
  <c r="J110"/>
  <c r="I105"/>
  <c r="I110"/>
  <c r="H105"/>
  <c r="H110"/>
  <c r="C99"/>
  <c r="D99"/>
  <c r="E99"/>
  <c r="F99"/>
  <c r="G99"/>
  <c r="G105"/>
  <c r="G110"/>
  <c r="F105"/>
  <c r="F110"/>
  <c r="E105"/>
  <c r="E110"/>
  <c r="D105"/>
  <c r="D110"/>
  <c r="C105"/>
  <c r="C110"/>
  <c r="C20"/>
  <c r="C39"/>
  <c r="C40"/>
  <c r="D20"/>
  <c r="D39"/>
  <c r="D40"/>
  <c r="E20"/>
  <c r="E39"/>
  <c r="E40"/>
  <c r="F20"/>
  <c r="F39"/>
  <c r="F40"/>
  <c r="G20"/>
  <c r="G39"/>
  <c r="G40"/>
  <c r="H20"/>
  <c r="H39"/>
  <c r="H40"/>
  <c r="I20"/>
  <c r="I39"/>
  <c r="I40"/>
  <c r="J20"/>
  <c r="J39"/>
  <c r="J40"/>
  <c r="K20"/>
  <c r="K39"/>
  <c r="K40"/>
  <c r="L20"/>
  <c r="L39"/>
  <c r="L40"/>
  <c r="M20"/>
  <c r="M39"/>
  <c r="M40"/>
  <c r="N20"/>
  <c r="N39"/>
  <c r="N40"/>
  <c r="O20"/>
  <c r="O39"/>
  <c r="O40"/>
  <c r="P20"/>
  <c r="P39"/>
  <c r="P40"/>
  <c r="Q20"/>
  <c r="Q39"/>
  <c r="Q40"/>
  <c r="R20"/>
  <c r="R39"/>
  <c r="R40"/>
  <c r="S20"/>
  <c r="S39"/>
  <c r="S40"/>
  <c r="T20"/>
  <c r="T39"/>
  <c r="T40"/>
  <c r="U20"/>
  <c r="U39"/>
  <c r="U40"/>
  <c r="V20"/>
  <c r="V39"/>
  <c r="V40"/>
  <c r="C44"/>
  <c r="C46"/>
  <c r="D44"/>
  <c r="D46"/>
  <c r="E44"/>
  <c r="E46"/>
  <c r="F44"/>
  <c r="F46"/>
  <c r="G44"/>
  <c r="G46"/>
  <c r="H44"/>
  <c r="H46"/>
  <c r="I44"/>
  <c r="I46"/>
  <c r="J44"/>
  <c r="J46"/>
  <c r="K44"/>
  <c r="K46"/>
  <c r="L44"/>
  <c r="L46"/>
  <c r="M44"/>
  <c r="M46"/>
  <c r="N44"/>
  <c r="N46"/>
  <c r="O44"/>
  <c r="O46"/>
  <c r="P44"/>
  <c r="P46"/>
  <c r="Q44"/>
  <c r="Q46"/>
  <c r="R44"/>
  <c r="R46"/>
  <c r="S44"/>
  <c r="S46"/>
  <c r="T44"/>
  <c r="T46"/>
  <c r="U44"/>
  <c r="U46"/>
  <c r="V44"/>
  <c r="V46"/>
  <c r="C48"/>
</calcChain>
</file>

<file path=xl/sharedStrings.xml><?xml version="1.0" encoding="utf-8"?>
<sst xmlns="http://schemas.openxmlformats.org/spreadsheetml/2006/main" count="59" uniqueCount="53">
  <si>
    <t>1. BUSINESS PLANNING</t>
    <phoneticPr fontId="5" type="noConversion"/>
  </si>
  <si>
    <t>2. COSTING: Cost per Minute calculation</t>
    <phoneticPr fontId="5" type="noConversion"/>
  </si>
  <si>
    <t>ARPU ($, per month)</t>
    <phoneticPr fontId="5" type="noConversion"/>
  </si>
  <si>
    <t>COGS ($)</t>
    <phoneticPr fontId="5" type="noConversion"/>
  </si>
  <si>
    <t>Operations costs ($, per month)</t>
    <phoneticPr fontId="5" type="noConversion"/>
  </si>
  <si>
    <t>SG&amp;A ($, first year)</t>
    <phoneticPr fontId="5" type="noConversion"/>
  </si>
  <si>
    <t>illustrated Topic: Single radio-site business plan for a Mobile Network Operator (MNO)</t>
    <phoneticPr fontId="5" type="noConversion"/>
  </si>
  <si>
    <t>COGS</t>
    <phoneticPr fontId="5" type="noConversion"/>
  </si>
  <si>
    <t>Site</t>
    <phoneticPr fontId="5" type="noConversion"/>
  </si>
  <si>
    <t>Operations Costs</t>
    <phoneticPr fontId="5" type="noConversion"/>
  </si>
  <si>
    <t>SG&amp;A</t>
    <phoneticPr fontId="5" type="noConversion"/>
  </si>
  <si>
    <t>Cost per min ($)</t>
    <phoneticPr fontId="5" type="noConversion"/>
  </si>
  <si>
    <t>Total costs</t>
    <phoneticPr fontId="5" type="noConversion"/>
  </si>
  <si>
    <t>Annuity costs</t>
    <phoneticPr fontId="5" type="noConversion"/>
  </si>
  <si>
    <t>Royalties and fees</t>
    <phoneticPr fontId="5" type="noConversion"/>
  </si>
  <si>
    <t>CAPEX to OPEX 'conversion' (Annuity formula)</t>
    <phoneticPr fontId="5" type="noConversion"/>
  </si>
  <si>
    <t>ARPU (per annum)</t>
    <phoneticPr fontId="5" type="noConversion"/>
  </si>
  <si>
    <t>COGS %</t>
    <phoneticPr fontId="5" type="noConversion"/>
  </si>
  <si>
    <t>Site CAPEX</t>
    <phoneticPr fontId="5" type="noConversion"/>
  </si>
  <si>
    <t>BTS CAPEX</t>
    <phoneticPr fontId="5" type="noConversion"/>
  </si>
  <si>
    <t>Cashflow</t>
    <phoneticPr fontId="5" type="noConversion"/>
  </si>
  <si>
    <t>Cost increase p.a.</t>
    <phoneticPr fontId="5" type="noConversion"/>
  </si>
  <si>
    <t>Operations Costs</t>
    <phoneticPr fontId="5" type="noConversion"/>
  </si>
  <si>
    <t>WACC</t>
    <phoneticPr fontId="5" type="noConversion"/>
  </si>
  <si>
    <t>Discount factor</t>
    <phoneticPr fontId="5" type="noConversion"/>
  </si>
  <si>
    <t>Discounted Cashflow</t>
    <phoneticPr fontId="5" type="noConversion"/>
  </si>
  <si>
    <t>SG&amp;A</t>
    <phoneticPr fontId="5" type="noConversion"/>
  </si>
  <si>
    <t>Gross Profit</t>
    <phoneticPr fontId="5" type="noConversion"/>
  </si>
  <si>
    <t>NPV (2014-2033)</t>
    <phoneticPr fontId="5" type="noConversion"/>
  </si>
  <si>
    <t>Royalties &amp; Fees</t>
    <phoneticPr fontId="5" type="noConversion"/>
  </si>
  <si>
    <t>Royalties &amp; Fees (annual)</t>
    <phoneticPr fontId="5" type="noConversion"/>
  </si>
  <si>
    <t>ARPU increase</t>
    <phoneticPr fontId="5" type="noConversion"/>
  </si>
  <si>
    <t>Subscribers</t>
    <phoneticPr fontId="5" type="noConversion"/>
  </si>
  <si>
    <t>Revenues</t>
    <phoneticPr fontId="5" type="noConversion"/>
  </si>
  <si>
    <t>Costs</t>
    <phoneticPr fontId="5" type="noConversion"/>
  </si>
  <si>
    <t>Revenues</t>
    <phoneticPr fontId="5" type="noConversion"/>
  </si>
  <si>
    <t>Cumulative Cashflow</t>
    <phoneticPr fontId="5" type="noConversion"/>
  </si>
  <si>
    <t>Traffic</t>
    <phoneticPr fontId="5" type="noConversion"/>
  </si>
  <si>
    <t>MOU per month</t>
    <phoneticPr fontId="5" type="noConversion"/>
  </si>
  <si>
    <t>Average subs</t>
    <phoneticPr fontId="5" type="noConversion"/>
  </si>
  <si>
    <t>Traffic volume (annual)</t>
    <phoneticPr fontId="5" type="noConversion"/>
  </si>
  <si>
    <t>Site (civil, tower, housing)</t>
    <phoneticPr fontId="5" type="noConversion"/>
  </si>
  <si>
    <t>CAPEX</t>
    <phoneticPr fontId="5" type="noConversion"/>
  </si>
  <si>
    <t>Lifetime</t>
    <phoneticPr fontId="5" type="noConversion"/>
  </si>
  <si>
    <t>Annuity</t>
    <phoneticPr fontId="5" type="noConversion"/>
  </si>
  <si>
    <t>Initial investment</t>
    <phoneticPr fontId="5" type="noConversion"/>
  </si>
  <si>
    <t>BTS</t>
    <phoneticPr fontId="5" type="noConversion"/>
  </si>
  <si>
    <t>Re-investment (2019)</t>
    <phoneticPr fontId="5" type="noConversion"/>
  </si>
  <si>
    <t>Re-investment (2024)</t>
    <phoneticPr fontId="5" type="noConversion"/>
  </si>
  <si>
    <t>Re-investment (2029)</t>
    <phoneticPr fontId="5" type="noConversion"/>
  </si>
  <si>
    <t>Cost summary</t>
    <phoneticPr fontId="5" type="noConversion"/>
  </si>
  <si>
    <t>Cost per minute</t>
    <phoneticPr fontId="5" type="noConversion"/>
  </si>
  <si>
    <t>Cashflow &amp;  Valuation</t>
    <phoneticPr fontId="5" type="noConversion"/>
  </si>
</sst>
</file>

<file path=xl/styles.xml><?xml version="1.0" encoding="utf-8"?>
<styleSheet xmlns="http://schemas.openxmlformats.org/spreadsheetml/2006/main">
  <numFmts count="2">
    <numFmt numFmtId="164" formatCode="0.0"/>
    <numFmt numFmtId="165" formatCode="&quot;€&quot;#,##0.00_);[Red]\(&quot;€&quot;#,##0.00\)"/>
  </numFmts>
  <fonts count="13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10"/>
      <color indexed="12"/>
      <name val="Verdana"/>
    </font>
    <font>
      <b/>
      <sz val="12"/>
      <name val="Verdana"/>
    </font>
    <font>
      <b/>
      <sz val="16"/>
      <name val="Verdana"/>
    </font>
    <font>
      <b/>
      <sz val="10"/>
      <color indexed="17"/>
      <name val="Verdana"/>
    </font>
    <font>
      <sz val="10"/>
      <color indexed="10"/>
      <name val="Verdana"/>
    </font>
    <font>
      <sz val="9"/>
      <name val="Verdana"/>
    </font>
    <font>
      <sz val="12"/>
      <color indexed="10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0" borderId="0" xfId="0" applyFont="1"/>
    <xf numFmtId="0" fontId="4" fillId="0" borderId="0" xfId="0" applyFont="1"/>
    <xf numFmtId="0" fontId="0" fillId="4" borderId="5" xfId="0" applyFill="1" applyBorder="1"/>
    <xf numFmtId="0" fontId="0" fillId="4" borderId="4" xfId="0" applyFill="1" applyBorder="1"/>
    <xf numFmtId="164" fontId="0" fillId="5" borderId="5" xfId="0" applyNumberFormat="1" applyFill="1" applyBorder="1"/>
    <xf numFmtId="0" fontId="3" fillId="4" borderId="4" xfId="0" applyFont="1" applyFill="1" applyBorder="1"/>
    <xf numFmtId="3" fontId="3" fillId="0" borderId="5" xfId="0" applyNumberFormat="1" applyFont="1" applyBorder="1"/>
    <xf numFmtId="0" fontId="7" fillId="0" borderId="0" xfId="0" applyFont="1" applyAlignment="1">
      <alignment horizontal="left"/>
    </xf>
    <xf numFmtId="2" fontId="0" fillId="5" borderId="5" xfId="0" applyNumberFormat="1" applyFill="1" applyBorder="1"/>
    <xf numFmtId="3" fontId="0" fillId="0" borderId="5" xfId="0" applyNumberFormat="1" applyBorder="1"/>
    <xf numFmtId="0" fontId="8" fillId="0" borderId="0" xfId="0" applyFont="1"/>
    <xf numFmtId="0" fontId="0" fillId="5" borderId="5" xfId="0" applyFill="1" applyBorder="1" applyProtection="1"/>
    <xf numFmtId="164" fontId="0" fillId="5" borderId="5" xfId="0" applyNumberFormat="1" applyFill="1" applyBorder="1" applyProtection="1"/>
    <xf numFmtId="0" fontId="6" fillId="3" borderId="5" xfId="0" applyFont="1" applyFill="1" applyBorder="1" applyProtection="1">
      <protection locked="0"/>
    </xf>
    <xf numFmtId="9" fontId="6" fillId="3" borderId="5" xfId="0" applyNumberFormat="1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2" fillId="0" borderId="0" xfId="0" applyFont="1"/>
    <xf numFmtId="3" fontId="0" fillId="0" borderId="0" xfId="0" applyNumberForma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0" fillId="4" borderId="5" xfId="0" applyFill="1" applyBorder="1" applyAlignment="1">
      <alignment horizontal="left" indent="1"/>
    </xf>
    <xf numFmtId="0" fontId="6" fillId="3" borderId="5" xfId="0" applyFont="1" applyFill="1" applyBorder="1" applyAlignment="1" applyProtection="1">
      <alignment horizontal="center"/>
      <protection locked="0"/>
    </xf>
    <xf numFmtId="3" fontId="9" fillId="0" borderId="5" xfId="0" applyNumberFormat="1" applyFont="1" applyBorder="1"/>
    <xf numFmtId="0" fontId="6" fillId="3" borderId="4" xfId="0" applyFont="1" applyFill="1" applyBorder="1" applyAlignment="1" applyProtection="1">
      <alignment horizontal="center"/>
      <protection locked="0"/>
    </xf>
    <xf numFmtId="165" fontId="0" fillId="0" borderId="5" xfId="0" applyNumberFormat="1" applyBorder="1"/>
    <xf numFmtId="0" fontId="10" fillId="0" borderId="0" xfId="0" applyFont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2" fontId="1" fillId="5" borderId="5" xfId="0" applyNumberFormat="1" applyFont="1" applyFill="1" applyBorder="1"/>
    <xf numFmtId="0" fontId="12" fillId="0" borderId="0" xfId="0" applyFont="1"/>
  </cellXfs>
  <cellStyles count="1">
    <cellStyle name="Standard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Cashflow (20 years)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cat>
            <c:numRef>
              <c:f>'Simple Business Plan'!$C$5:$V$5</c:f>
              <c:numCache>
                <c:formatCode>General</c:formatCode>
                <c:ptCount val="20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  <c:pt idx="6">
                  <c:v>2020.0</c:v>
                </c:pt>
                <c:pt idx="7">
                  <c:v>2021.0</c:v>
                </c:pt>
                <c:pt idx="8">
                  <c:v>2022.0</c:v>
                </c:pt>
                <c:pt idx="9">
                  <c:v>2023.0</c:v>
                </c:pt>
                <c:pt idx="10">
                  <c:v>2024.0</c:v>
                </c:pt>
                <c:pt idx="11">
                  <c:v>2025.0</c:v>
                </c:pt>
                <c:pt idx="12">
                  <c:v>2026.0</c:v>
                </c:pt>
                <c:pt idx="13">
                  <c:v>2027.0</c:v>
                </c:pt>
                <c:pt idx="14">
                  <c:v>2028.0</c:v>
                </c:pt>
                <c:pt idx="15">
                  <c:v>2029.0</c:v>
                </c:pt>
                <c:pt idx="16">
                  <c:v>2030.0</c:v>
                </c:pt>
                <c:pt idx="17">
                  <c:v>2031.0</c:v>
                </c:pt>
                <c:pt idx="18">
                  <c:v>2032.0</c:v>
                </c:pt>
                <c:pt idx="19">
                  <c:v>2033.0</c:v>
                </c:pt>
              </c:numCache>
            </c:numRef>
          </c:cat>
          <c:val>
            <c:numRef>
              <c:f>'Simple Business Plan'!$C$39:$V$39</c:f>
              <c:numCache>
                <c:formatCode>#,##0</c:formatCode>
                <c:ptCount val="20"/>
                <c:pt idx="0">
                  <c:v>-206400.0</c:v>
                </c:pt>
                <c:pt idx="1">
                  <c:v>25468.0</c:v>
                </c:pt>
                <c:pt idx="2">
                  <c:v>156404.44</c:v>
                </c:pt>
                <c:pt idx="3">
                  <c:v>235256.2852</c:v>
                </c:pt>
                <c:pt idx="4">
                  <c:v>278225.2524759999</c:v>
                </c:pt>
                <c:pt idx="5">
                  <c:v>272811.83876708</c:v>
                </c:pt>
                <c:pt idx="6">
                  <c:v>328521.5030385724</c:v>
                </c:pt>
                <c:pt idx="7">
                  <c:v>334322.9634203792</c:v>
                </c:pt>
                <c:pt idx="8">
                  <c:v>340217.3839194531</c:v>
                </c:pt>
                <c:pt idx="9">
                  <c:v>346205.9316654286</c:v>
                </c:pt>
                <c:pt idx="10">
                  <c:v>312289.7763683512</c:v>
                </c:pt>
                <c:pt idx="11">
                  <c:v>358470.0897474205</c:v>
                </c:pt>
                <c:pt idx="12">
                  <c:v>364748.0449296224</c:v>
                </c:pt>
                <c:pt idx="13">
                  <c:v>371124.815817086</c:v>
                </c:pt>
                <c:pt idx="14">
                  <c:v>377601.576421965</c:v>
                </c:pt>
                <c:pt idx="15">
                  <c:v>354179.5001675977</c:v>
                </c:pt>
                <c:pt idx="16">
                  <c:v>390859.7591546586</c:v>
                </c:pt>
                <c:pt idx="17">
                  <c:v>397643.5233909722</c:v>
                </c:pt>
                <c:pt idx="18">
                  <c:v>404531.9599836087</c:v>
                </c:pt>
                <c:pt idx="19">
                  <c:v>411526.2322918422</c:v>
                </c:pt>
              </c:numCache>
            </c:numRef>
          </c:val>
        </c:ser>
        <c:marker val="1"/>
        <c:axId val="514484312"/>
        <c:axId val="514475768"/>
      </c:lineChart>
      <c:catAx>
        <c:axId val="514484312"/>
        <c:scaling>
          <c:orientation val="minMax"/>
        </c:scaling>
        <c:axPos val="b"/>
        <c:numFmt formatCode="General" sourceLinked="1"/>
        <c:tickLblPos val="nextTo"/>
        <c:crossAx val="514475768"/>
        <c:crosses val="autoZero"/>
        <c:auto val="1"/>
        <c:lblAlgn val="ctr"/>
        <c:lblOffset val="100"/>
      </c:catAx>
      <c:valAx>
        <c:axId val="514475768"/>
        <c:scaling>
          <c:orientation val="minMax"/>
        </c:scaling>
        <c:axPos val="l"/>
        <c:majorGridlines/>
        <c:numFmt formatCode="#,##0" sourceLinked="1"/>
        <c:tickLblPos val="nextTo"/>
        <c:crossAx val="514484312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Cashflow (10 years)</a:t>
            </a:r>
          </a:p>
        </c:rich>
      </c:tx>
      <c:layout/>
    </c:title>
    <c:plotArea>
      <c:layout/>
      <c:lineChart>
        <c:grouping val="standard"/>
        <c:ser>
          <c:idx val="1"/>
          <c:order val="0"/>
          <c:cat>
            <c:numRef>
              <c:f>'Simple Business Plan'!$C$5:$L$5</c:f>
              <c:numCache>
                <c:formatCode>General</c:formatCode>
                <c:ptCount val="10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  <c:pt idx="6">
                  <c:v>2020.0</c:v>
                </c:pt>
                <c:pt idx="7">
                  <c:v>2021.0</c:v>
                </c:pt>
                <c:pt idx="8">
                  <c:v>2022.0</c:v>
                </c:pt>
                <c:pt idx="9">
                  <c:v>2023.0</c:v>
                </c:pt>
              </c:numCache>
            </c:numRef>
          </c:cat>
          <c:val>
            <c:numRef>
              <c:f>'Simple Business Plan'!$C$39:$L$39</c:f>
              <c:numCache>
                <c:formatCode>#,##0</c:formatCode>
                <c:ptCount val="10"/>
                <c:pt idx="0">
                  <c:v>-206400.0</c:v>
                </c:pt>
                <c:pt idx="1">
                  <c:v>25468.0</c:v>
                </c:pt>
                <c:pt idx="2">
                  <c:v>156404.44</c:v>
                </c:pt>
                <c:pt idx="3">
                  <c:v>235256.2852</c:v>
                </c:pt>
                <c:pt idx="4">
                  <c:v>278225.2524759999</c:v>
                </c:pt>
                <c:pt idx="5">
                  <c:v>272811.83876708</c:v>
                </c:pt>
                <c:pt idx="6">
                  <c:v>328521.5030385724</c:v>
                </c:pt>
                <c:pt idx="7">
                  <c:v>334322.9634203792</c:v>
                </c:pt>
                <c:pt idx="8">
                  <c:v>340217.3839194531</c:v>
                </c:pt>
                <c:pt idx="9">
                  <c:v>346205.9316654286</c:v>
                </c:pt>
              </c:numCache>
            </c:numRef>
          </c:val>
        </c:ser>
        <c:marker val="1"/>
        <c:axId val="514659896"/>
        <c:axId val="514662984"/>
      </c:lineChart>
      <c:catAx>
        <c:axId val="514659896"/>
        <c:scaling>
          <c:orientation val="minMax"/>
        </c:scaling>
        <c:axPos val="b"/>
        <c:numFmt formatCode="General" sourceLinked="1"/>
        <c:tickLblPos val="nextTo"/>
        <c:crossAx val="514662984"/>
        <c:crosses val="autoZero"/>
        <c:auto val="1"/>
        <c:lblAlgn val="ctr"/>
        <c:lblOffset val="100"/>
      </c:catAx>
      <c:valAx>
        <c:axId val="514662984"/>
        <c:scaling>
          <c:orientation val="minMax"/>
        </c:scaling>
        <c:axPos val="l"/>
        <c:majorGridlines/>
        <c:numFmt formatCode="#,##0" sourceLinked="1"/>
        <c:tickLblPos val="nextTo"/>
        <c:crossAx val="514659896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Cost per min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'Simple Business Plan'!$C$72:$V$72</c:f>
              <c:numCache>
                <c:formatCode>General</c:formatCode>
                <c:ptCount val="20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  <c:pt idx="5">
                  <c:v>2019.0</c:v>
                </c:pt>
                <c:pt idx="6">
                  <c:v>2020.0</c:v>
                </c:pt>
                <c:pt idx="7">
                  <c:v>2021.0</c:v>
                </c:pt>
                <c:pt idx="8">
                  <c:v>2022.0</c:v>
                </c:pt>
                <c:pt idx="9">
                  <c:v>2023.0</c:v>
                </c:pt>
                <c:pt idx="10">
                  <c:v>2024.0</c:v>
                </c:pt>
                <c:pt idx="11">
                  <c:v>2025.0</c:v>
                </c:pt>
                <c:pt idx="12">
                  <c:v>2026.0</c:v>
                </c:pt>
                <c:pt idx="13">
                  <c:v>2027.0</c:v>
                </c:pt>
                <c:pt idx="14">
                  <c:v>2028.0</c:v>
                </c:pt>
                <c:pt idx="15">
                  <c:v>2029.0</c:v>
                </c:pt>
                <c:pt idx="16">
                  <c:v>2030.0</c:v>
                </c:pt>
                <c:pt idx="17">
                  <c:v>2031.0</c:v>
                </c:pt>
                <c:pt idx="18">
                  <c:v>2032.0</c:v>
                </c:pt>
                <c:pt idx="19">
                  <c:v>2033.0</c:v>
                </c:pt>
              </c:numCache>
            </c:numRef>
          </c:cat>
          <c:val>
            <c:numRef>
              <c:f>'Simple Business Plan'!$C$110:$V$110</c:f>
              <c:numCache>
                <c:formatCode>0.00</c:formatCode>
                <c:ptCount val="20"/>
                <c:pt idx="0">
                  <c:v>0.866448427707827</c:v>
                </c:pt>
                <c:pt idx="1">
                  <c:v>0.215424737951305</c:v>
                </c:pt>
                <c:pt idx="2">
                  <c:v>0.120447731041637</c:v>
                </c:pt>
                <c:pt idx="3">
                  <c:v>0.0897908827752795</c:v>
                </c:pt>
                <c:pt idx="4">
                  <c:v>0.081828903247289</c:v>
                </c:pt>
                <c:pt idx="5">
                  <c:v>0.0799501051907701</c:v>
                </c:pt>
                <c:pt idx="6">
                  <c:v>0.0775232885493374</c:v>
                </c:pt>
                <c:pt idx="7">
                  <c:v>0.0791300570179543</c:v>
                </c:pt>
                <c:pt idx="8">
                  <c:v>0.0807737669164371</c:v>
                </c:pt>
                <c:pt idx="9">
                  <c:v>0.0824553012551979</c:v>
                </c:pt>
                <c:pt idx="10">
                  <c:v>0.0836259869453224</c:v>
                </c:pt>
                <c:pt idx="11">
                  <c:v>0.0853859077080032</c:v>
                </c:pt>
                <c:pt idx="12">
                  <c:v>0.0871864361493644</c:v>
                </c:pt>
                <c:pt idx="13">
                  <c:v>0.0890285467008825</c:v>
                </c:pt>
                <c:pt idx="14">
                  <c:v>0.0909132381510006</c:v>
                </c:pt>
                <c:pt idx="15">
                  <c:v>0.0922919561933286</c:v>
                </c:pt>
                <c:pt idx="16">
                  <c:v>0.0942649064168345</c:v>
                </c:pt>
                <c:pt idx="17">
                  <c:v>0.0962835864636624</c:v>
                </c:pt>
                <c:pt idx="18">
                  <c:v>0.0983490990548442</c:v>
                </c:pt>
                <c:pt idx="19">
                  <c:v>0.10046257460957</c:v>
                </c:pt>
              </c:numCache>
            </c:numRef>
          </c:val>
        </c:ser>
        <c:marker val="1"/>
        <c:axId val="514688712"/>
        <c:axId val="514679848"/>
      </c:lineChart>
      <c:catAx>
        <c:axId val="514688712"/>
        <c:scaling>
          <c:orientation val="minMax"/>
        </c:scaling>
        <c:axPos val="b"/>
        <c:numFmt formatCode="General" sourceLinked="1"/>
        <c:tickLblPos val="nextTo"/>
        <c:crossAx val="514679848"/>
        <c:crosses val="autoZero"/>
        <c:auto val="1"/>
        <c:lblAlgn val="ctr"/>
        <c:lblOffset val="100"/>
      </c:catAx>
      <c:valAx>
        <c:axId val="514679848"/>
        <c:scaling>
          <c:orientation val="minMax"/>
        </c:scaling>
        <c:axPos val="l"/>
        <c:majorGridlines/>
        <c:numFmt formatCode="0.00" sourceLinked="1"/>
        <c:tickLblPos val="nextTo"/>
        <c:crossAx val="514688712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48</xdr:row>
      <xdr:rowOff>101600</xdr:rowOff>
    </xdr:from>
    <xdr:to>
      <xdr:col>13</xdr:col>
      <xdr:colOff>838200</xdr:colOff>
      <xdr:row>66</xdr:row>
      <xdr:rowOff>88900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203200</xdr:colOff>
      <xdr:row>48</xdr:row>
      <xdr:rowOff>101600</xdr:rowOff>
    </xdr:from>
    <xdr:to>
      <xdr:col>8</xdr:col>
      <xdr:colOff>927100</xdr:colOff>
      <xdr:row>66</xdr:row>
      <xdr:rowOff>88900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774699</xdr:colOff>
      <xdr:row>76</xdr:row>
      <xdr:rowOff>139700</xdr:rowOff>
    </xdr:from>
    <xdr:to>
      <xdr:col>11</xdr:col>
      <xdr:colOff>292100</xdr:colOff>
      <xdr:row>93</xdr:row>
      <xdr:rowOff>29632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V110"/>
  <sheetViews>
    <sheetView showGridLines="0" tabSelected="1" workbookViewId="0">
      <selection activeCell="F3" sqref="F3"/>
    </sheetView>
  </sheetViews>
  <sheetFormatPr baseColWidth="10" defaultRowHeight="13"/>
  <cols>
    <col min="1" max="1" width="4" customWidth="1"/>
    <col min="2" max="2" width="23.85546875" customWidth="1"/>
    <col min="3" max="3" width="9.85546875" customWidth="1"/>
  </cols>
  <sheetData>
    <row r="2" spans="2:22" ht="20">
      <c r="B2" s="11" t="s">
        <v>0</v>
      </c>
      <c r="E2" s="34" t="s">
        <v>6</v>
      </c>
    </row>
    <row r="3" spans="2:22" ht="20">
      <c r="B3" s="11"/>
      <c r="H3" s="29"/>
    </row>
    <row r="5" spans="2:22" ht="13" customHeight="1">
      <c r="B5" s="8" t="s">
        <v>35</v>
      </c>
      <c r="C5" s="30">
        <v>2014</v>
      </c>
      <c r="D5" s="31">
        <v>2015</v>
      </c>
      <c r="E5" s="31">
        <v>2016</v>
      </c>
      <c r="F5" s="31">
        <v>2017</v>
      </c>
      <c r="G5" s="31">
        <v>2018</v>
      </c>
      <c r="H5" s="31">
        <v>2019</v>
      </c>
      <c r="I5" s="31">
        <v>2020</v>
      </c>
      <c r="J5" s="31">
        <v>2021</v>
      </c>
      <c r="K5" s="31">
        <v>2022</v>
      </c>
      <c r="L5" s="31">
        <v>2023</v>
      </c>
      <c r="M5" s="31">
        <v>2024</v>
      </c>
      <c r="N5" s="31">
        <v>2025</v>
      </c>
      <c r="O5" s="31">
        <v>2026</v>
      </c>
      <c r="P5" s="31">
        <v>2027</v>
      </c>
      <c r="Q5" s="31">
        <v>2028</v>
      </c>
      <c r="R5" s="31">
        <v>2029</v>
      </c>
      <c r="S5" s="31">
        <v>2030</v>
      </c>
      <c r="T5" s="31">
        <v>2031</v>
      </c>
      <c r="U5" s="31">
        <v>2032</v>
      </c>
      <c r="V5" s="32">
        <v>2033</v>
      </c>
    </row>
    <row r="7" spans="2:22">
      <c r="B7" s="4" t="s">
        <v>32</v>
      </c>
      <c r="C7" s="14">
        <v>100</v>
      </c>
      <c r="D7" s="14">
        <v>500</v>
      </c>
      <c r="E7" s="14">
        <v>1200</v>
      </c>
      <c r="F7" s="14">
        <v>1600</v>
      </c>
      <c r="G7" s="14">
        <v>1800</v>
      </c>
      <c r="H7" s="14">
        <v>2000</v>
      </c>
      <c r="I7" s="14">
        <v>2000</v>
      </c>
      <c r="J7" s="14">
        <v>2000</v>
      </c>
      <c r="K7" s="14">
        <v>2000</v>
      </c>
      <c r="L7" s="14">
        <v>2000</v>
      </c>
      <c r="M7" s="14">
        <v>2000</v>
      </c>
      <c r="N7" s="14">
        <v>2000</v>
      </c>
      <c r="O7" s="14">
        <v>2000</v>
      </c>
      <c r="P7" s="14">
        <v>2000</v>
      </c>
      <c r="Q7" s="14">
        <v>2000</v>
      </c>
      <c r="R7" s="14">
        <v>2000</v>
      </c>
      <c r="S7" s="14">
        <v>2000</v>
      </c>
      <c r="T7" s="14">
        <v>2000</v>
      </c>
      <c r="U7" s="14">
        <v>2000</v>
      </c>
      <c r="V7" s="14">
        <v>2000</v>
      </c>
    </row>
    <row r="9" spans="2:22">
      <c r="B9" s="4" t="s">
        <v>31</v>
      </c>
      <c r="C9" s="15">
        <v>0.02</v>
      </c>
    </row>
    <row r="10" spans="2:22">
      <c r="B10" s="3" t="s">
        <v>2</v>
      </c>
      <c r="C10" s="16">
        <v>25</v>
      </c>
      <c r="D10" s="5">
        <f t="shared" ref="D10:L10" si="0">C10*(1+$C$9)</f>
        <v>25.5</v>
      </c>
      <c r="E10" s="5">
        <f t="shared" si="0"/>
        <v>26.01</v>
      </c>
      <c r="F10" s="5">
        <f t="shared" si="0"/>
        <v>26.530200000000001</v>
      </c>
      <c r="G10" s="5">
        <f t="shared" si="0"/>
        <v>27.060804000000001</v>
      </c>
      <c r="H10" s="5">
        <f t="shared" si="0"/>
        <v>27.602020080000003</v>
      </c>
      <c r="I10" s="5">
        <f t="shared" si="0"/>
        <v>28.154060481600002</v>
      </c>
      <c r="J10" s="5">
        <f t="shared" si="0"/>
        <v>28.717141691232001</v>
      </c>
      <c r="K10" s="5">
        <f t="shared" si="0"/>
        <v>29.291484525056642</v>
      </c>
      <c r="L10" s="5">
        <f t="shared" si="0"/>
        <v>29.877314215557774</v>
      </c>
      <c r="M10" s="5">
        <f t="shared" ref="M10:V10" si="1">L10*(1+$C$9)</f>
        <v>30.474860499868932</v>
      </c>
      <c r="N10" s="5">
        <f t="shared" si="1"/>
        <v>31.08435770986631</v>
      </c>
      <c r="O10" s="5">
        <f t="shared" si="1"/>
        <v>31.706044864063639</v>
      </c>
      <c r="P10" s="5">
        <f t="shared" si="1"/>
        <v>32.340165761344913</v>
      </c>
      <c r="Q10" s="5">
        <f t="shared" si="1"/>
        <v>32.98696907657181</v>
      </c>
      <c r="R10" s="5">
        <f t="shared" si="1"/>
        <v>33.646708458103248</v>
      </c>
      <c r="S10" s="5">
        <f t="shared" si="1"/>
        <v>34.319642627265317</v>
      </c>
      <c r="T10" s="5">
        <f t="shared" si="1"/>
        <v>35.006035479810627</v>
      </c>
      <c r="U10" s="5">
        <f t="shared" si="1"/>
        <v>35.70615618940684</v>
      </c>
      <c r="V10" s="5">
        <f t="shared" si="1"/>
        <v>36.420279313194975</v>
      </c>
    </row>
    <row r="11" spans="2:22">
      <c r="B11" s="4" t="s">
        <v>16</v>
      </c>
      <c r="C11" s="12">
        <f>C10*12</f>
        <v>300</v>
      </c>
      <c r="D11" s="13">
        <f t="shared" ref="D11:V11" si="2">D10*12</f>
        <v>306</v>
      </c>
      <c r="E11" s="13">
        <f t="shared" si="2"/>
        <v>312.12</v>
      </c>
      <c r="F11" s="13">
        <f t="shared" si="2"/>
        <v>318.36239999999998</v>
      </c>
      <c r="G11" s="13">
        <f t="shared" si="2"/>
        <v>324.729648</v>
      </c>
      <c r="H11" s="13">
        <f t="shared" si="2"/>
        <v>331.22424096000003</v>
      </c>
      <c r="I11" s="13">
        <f t="shared" si="2"/>
        <v>337.84872577920004</v>
      </c>
      <c r="J11" s="13">
        <f t="shared" si="2"/>
        <v>344.60570029478401</v>
      </c>
      <c r="K11" s="13">
        <f t="shared" si="2"/>
        <v>351.49781430067969</v>
      </c>
      <c r="L11" s="13">
        <f t="shared" si="2"/>
        <v>358.52777058669329</v>
      </c>
      <c r="M11" s="13">
        <f t="shared" si="2"/>
        <v>365.69832599842721</v>
      </c>
      <c r="N11" s="13">
        <f t="shared" si="2"/>
        <v>373.01229251839572</v>
      </c>
      <c r="O11" s="13">
        <f t="shared" si="2"/>
        <v>380.47253836876365</v>
      </c>
      <c r="P11" s="13">
        <f t="shared" si="2"/>
        <v>388.08198913613899</v>
      </c>
      <c r="Q11" s="13">
        <f t="shared" si="2"/>
        <v>395.84362891886173</v>
      </c>
      <c r="R11" s="13">
        <f t="shared" si="2"/>
        <v>403.76050149723898</v>
      </c>
      <c r="S11" s="13">
        <f t="shared" si="2"/>
        <v>411.83571152718378</v>
      </c>
      <c r="T11" s="13">
        <f t="shared" si="2"/>
        <v>420.0724257577275</v>
      </c>
      <c r="U11" s="13">
        <f t="shared" si="2"/>
        <v>428.47387427288209</v>
      </c>
      <c r="V11" s="13">
        <f t="shared" si="2"/>
        <v>437.04335175833967</v>
      </c>
    </row>
    <row r="13" spans="2:22">
      <c r="B13" s="6" t="s">
        <v>33</v>
      </c>
      <c r="C13" s="7">
        <f>C11*C7</f>
        <v>30000</v>
      </c>
      <c r="D13" s="7">
        <f t="shared" ref="D13:V13" si="3">D11*D7</f>
        <v>153000</v>
      </c>
      <c r="E13" s="7">
        <f t="shared" si="3"/>
        <v>374544</v>
      </c>
      <c r="F13" s="7">
        <f t="shared" si="3"/>
        <v>509379.83999999997</v>
      </c>
      <c r="G13" s="7">
        <f t="shared" si="3"/>
        <v>584513.36639999994</v>
      </c>
      <c r="H13" s="7">
        <f t="shared" si="3"/>
        <v>662448.48192000005</v>
      </c>
      <c r="I13" s="7">
        <f t="shared" si="3"/>
        <v>675697.45155840006</v>
      </c>
      <c r="J13" s="7">
        <f t="shared" si="3"/>
        <v>689211.40058956807</v>
      </c>
      <c r="K13" s="7">
        <f t="shared" si="3"/>
        <v>702995.62860135944</v>
      </c>
      <c r="L13" s="7">
        <f t="shared" si="3"/>
        <v>717055.54117338662</v>
      </c>
      <c r="M13" s="7">
        <f t="shared" si="3"/>
        <v>731396.65199685446</v>
      </c>
      <c r="N13" s="7">
        <f t="shared" si="3"/>
        <v>746024.5850367914</v>
      </c>
      <c r="O13" s="7">
        <f t="shared" si="3"/>
        <v>760945.07673752727</v>
      </c>
      <c r="P13" s="7">
        <f t="shared" si="3"/>
        <v>776163.97827227798</v>
      </c>
      <c r="Q13" s="7">
        <f t="shared" si="3"/>
        <v>791687.25783772347</v>
      </c>
      <c r="R13" s="7">
        <f t="shared" si="3"/>
        <v>807521.00299447798</v>
      </c>
      <c r="S13" s="7">
        <f t="shared" si="3"/>
        <v>823671.42305436754</v>
      </c>
      <c r="T13" s="7">
        <f t="shared" si="3"/>
        <v>840144.85151545506</v>
      </c>
      <c r="U13" s="7">
        <f t="shared" si="3"/>
        <v>856947.74854576413</v>
      </c>
      <c r="V13" s="7">
        <f t="shared" si="3"/>
        <v>874086.70351667935</v>
      </c>
    </row>
    <row r="16" spans="2:22" ht="13" customHeight="1">
      <c r="B16" s="8" t="s">
        <v>34</v>
      </c>
      <c r="C16" s="30">
        <v>2014</v>
      </c>
      <c r="D16" s="31">
        <v>2015</v>
      </c>
      <c r="E16" s="31">
        <v>2016</v>
      </c>
      <c r="F16" s="31">
        <v>2017</v>
      </c>
      <c r="G16" s="31">
        <v>2018</v>
      </c>
      <c r="H16" s="31">
        <v>2019</v>
      </c>
      <c r="I16" s="31">
        <v>2020</v>
      </c>
      <c r="J16" s="31">
        <v>2021</v>
      </c>
      <c r="K16" s="31">
        <v>2022</v>
      </c>
      <c r="L16" s="31">
        <v>2023</v>
      </c>
      <c r="M16" s="31">
        <v>2024</v>
      </c>
      <c r="N16" s="31">
        <v>2025</v>
      </c>
      <c r="O16" s="31">
        <v>2026</v>
      </c>
      <c r="P16" s="31">
        <v>2027</v>
      </c>
      <c r="Q16" s="31">
        <v>2028</v>
      </c>
      <c r="R16" s="31">
        <v>2029</v>
      </c>
      <c r="S16" s="31">
        <v>2030</v>
      </c>
      <c r="T16" s="31">
        <v>2031</v>
      </c>
      <c r="U16" s="31">
        <v>2032</v>
      </c>
      <c r="V16" s="32">
        <v>2033</v>
      </c>
    </row>
    <row r="18" spans="2:22">
      <c r="B18" s="3" t="s">
        <v>17</v>
      </c>
      <c r="C18" s="15">
        <v>0.3</v>
      </c>
    </row>
    <row r="19" spans="2:22">
      <c r="B19" s="3" t="s">
        <v>3</v>
      </c>
      <c r="C19" s="10">
        <f>$C$18*C13</f>
        <v>9000</v>
      </c>
      <c r="D19" s="10">
        <f t="shared" ref="D19:V19" si="4">$C$18*D13</f>
        <v>45900</v>
      </c>
      <c r="E19" s="10">
        <f t="shared" si="4"/>
        <v>112363.2</v>
      </c>
      <c r="F19" s="10">
        <f t="shared" si="4"/>
        <v>152813.95199999999</v>
      </c>
      <c r="G19" s="10">
        <f t="shared" si="4"/>
        <v>175354.00991999998</v>
      </c>
      <c r="H19" s="10">
        <f t="shared" si="4"/>
        <v>198734.54457600001</v>
      </c>
      <c r="I19" s="10">
        <f t="shared" si="4"/>
        <v>202709.23546752002</v>
      </c>
      <c r="J19" s="10">
        <f t="shared" si="4"/>
        <v>206763.42017687042</v>
      </c>
      <c r="K19" s="10">
        <f t="shared" si="4"/>
        <v>210898.68858040782</v>
      </c>
      <c r="L19" s="10">
        <f t="shared" si="4"/>
        <v>215116.66235201599</v>
      </c>
      <c r="M19" s="10">
        <f t="shared" si="4"/>
        <v>219418.99559905633</v>
      </c>
      <c r="N19" s="10">
        <f t="shared" si="4"/>
        <v>223807.37551103742</v>
      </c>
      <c r="O19" s="10">
        <f t="shared" si="4"/>
        <v>228283.52302125818</v>
      </c>
      <c r="P19" s="10">
        <f t="shared" si="4"/>
        <v>232849.19348168338</v>
      </c>
      <c r="Q19" s="10">
        <f t="shared" si="4"/>
        <v>237506.17735131702</v>
      </c>
      <c r="R19" s="10">
        <f t="shared" si="4"/>
        <v>242256.30089834338</v>
      </c>
      <c r="S19" s="10">
        <f t="shared" si="4"/>
        <v>247101.42691631024</v>
      </c>
      <c r="T19" s="10">
        <f t="shared" si="4"/>
        <v>252043.45545463651</v>
      </c>
      <c r="U19" s="10">
        <f t="shared" si="4"/>
        <v>257084.32456372923</v>
      </c>
      <c r="V19" s="10">
        <f t="shared" si="4"/>
        <v>262226.01105500379</v>
      </c>
    </row>
    <row r="20" spans="2:22">
      <c r="B20" s="6" t="s">
        <v>27</v>
      </c>
      <c r="C20" s="7">
        <f>C13-C19</f>
        <v>21000</v>
      </c>
      <c r="D20" s="7">
        <f>D13-D19</f>
        <v>107100</v>
      </c>
      <c r="E20" s="7">
        <f>E13-E19</f>
        <v>262180.8</v>
      </c>
      <c r="F20" s="7">
        <f>F13-F19</f>
        <v>356565.88799999998</v>
      </c>
      <c r="G20" s="7">
        <f>G13-G19</f>
        <v>409159.35647999996</v>
      </c>
      <c r="H20" s="7">
        <f>H13-H19</f>
        <v>463713.93734400003</v>
      </c>
      <c r="I20" s="7">
        <f>I13-I19</f>
        <v>472988.21609088004</v>
      </c>
      <c r="J20" s="7">
        <f>J13-J19</f>
        <v>482447.98041269765</v>
      </c>
      <c r="K20" s="7">
        <f>K13-K19</f>
        <v>492096.94002095162</v>
      </c>
      <c r="L20" s="7">
        <f>L13-L19</f>
        <v>501938.87882137066</v>
      </c>
      <c r="M20" s="7">
        <f>M13-M19</f>
        <v>511977.6563977981</v>
      </c>
      <c r="N20" s="7">
        <f>N13-N19</f>
        <v>522217.20952575398</v>
      </c>
      <c r="O20" s="7">
        <f>O13-O19</f>
        <v>532661.55371626909</v>
      </c>
      <c r="P20" s="7">
        <f>P13-P19</f>
        <v>543314.7847905946</v>
      </c>
      <c r="Q20" s="7">
        <f>Q13-Q19</f>
        <v>554181.08048640646</v>
      </c>
      <c r="R20" s="7">
        <f>R13-R19</f>
        <v>565264.70209613466</v>
      </c>
      <c r="S20" s="7">
        <f>S13-S19</f>
        <v>576569.99613805732</v>
      </c>
      <c r="T20" s="7">
        <f>T13-T19</f>
        <v>588101.39606081857</v>
      </c>
      <c r="U20" s="7">
        <f>U13-U19</f>
        <v>599863.4239820349</v>
      </c>
      <c r="V20" s="7">
        <f>V13-V19</f>
        <v>611860.6924616755</v>
      </c>
    </row>
    <row r="22" spans="2:22">
      <c r="B22" s="6" t="s">
        <v>18</v>
      </c>
      <c r="C22" s="14">
        <v>100000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</row>
    <row r="23" spans="2:22">
      <c r="B23" s="6" t="s">
        <v>19</v>
      </c>
      <c r="C23" s="14">
        <v>60000</v>
      </c>
      <c r="D23" s="14">
        <v>0</v>
      </c>
      <c r="E23" s="14">
        <v>0</v>
      </c>
      <c r="F23" s="14">
        <v>0</v>
      </c>
      <c r="G23" s="14">
        <v>0</v>
      </c>
      <c r="H23" s="14">
        <v>50000</v>
      </c>
      <c r="I23" s="14">
        <v>0</v>
      </c>
      <c r="J23" s="14">
        <v>0</v>
      </c>
      <c r="K23" s="14">
        <v>0</v>
      </c>
      <c r="L23" s="14">
        <v>0</v>
      </c>
      <c r="M23" s="14">
        <v>40000</v>
      </c>
      <c r="N23" s="14">
        <v>0</v>
      </c>
      <c r="O23" s="14">
        <v>0</v>
      </c>
      <c r="P23" s="14">
        <v>0</v>
      </c>
      <c r="Q23" s="14">
        <v>0</v>
      </c>
      <c r="R23" s="14">
        <v>30000</v>
      </c>
      <c r="S23" s="14">
        <v>0</v>
      </c>
      <c r="T23" s="14">
        <v>0</v>
      </c>
      <c r="U23" s="14">
        <v>0</v>
      </c>
      <c r="V23" s="14">
        <v>0</v>
      </c>
    </row>
    <row r="25" spans="2:22">
      <c r="B25" s="3" t="s">
        <v>4</v>
      </c>
      <c r="C25" s="14">
        <v>1200</v>
      </c>
    </row>
    <row r="26" spans="2:22">
      <c r="B26" s="3" t="s">
        <v>21</v>
      </c>
      <c r="C26" s="15">
        <v>0.03</v>
      </c>
    </row>
    <row r="27" spans="2:22">
      <c r="B27" s="6" t="s">
        <v>22</v>
      </c>
      <c r="C27" s="7">
        <f>C25*12</f>
        <v>14400</v>
      </c>
      <c r="D27" s="7">
        <f t="shared" ref="D27:L27" si="5">C27*(1+$C$26)</f>
        <v>14832</v>
      </c>
      <c r="E27" s="7">
        <f t="shared" si="5"/>
        <v>15276.960000000001</v>
      </c>
      <c r="F27" s="7">
        <f t="shared" si="5"/>
        <v>15735.268800000002</v>
      </c>
      <c r="G27" s="7">
        <f t="shared" si="5"/>
        <v>16207.326864000002</v>
      </c>
      <c r="H27" s="7">
        <f t="shared" si="5"/>
        <v>16693.546669920004</v>
      </c>
      <c r="I27" s="7">
        <f t="shared" si="5"/>
        <v>17194.353070017605</v>
      </c>
      <c r="J27" s="7">
        <f t="shared" si="5"/>
        <v>17710.183662118136</v>
      </c>
      <c r="K27" s="7">
        <f t="shared" si="5"/>
        <v>18241.489171981681</v>
      </c>
      <c r="L27" s="7">
        <f t="shared" si="5"/>
        <v>18788.733847141131</v>
      </c>
      <c r="M27" s="7">
        <f t="shared" ref="M27:V27" si="6">L27*(1+$C$26)</f>
        <v>19352.395862555364</v>
      </c>
      <c r="N27" s="7">
        <f t="shared" si="6"/>
        <v>19932.967738432024</v>
      </c>
      <c r="O27" s="7">
        <f t="shared" si="6"/>
        <v>20530.956770584984</v>
      </c>
      <c r="P27" s="7">
        <f t="shared" si="6"/>
        <v>21146.885473702536</v>
      </c>
      <c r="Q27" s="7">
        <f t="shared" si="6"/>
        <v>21781.292037913612</v>
      </c>
      <c r="R27" s="7">
        <f t="shared" si="6"/>
        <v>22434.73079905102</v>
      </c>
      <c r="S27" s="7">
        <f t="shared" si="6"/>
        <v>23107.77272302255</v>
      </c>
      <c r="T27" s="7">
        <f t="shared" si="6"/>
        <v>23801.005904713227</v>
      </c>
      <c r="U27" s="7">
        <f t="shared" si="6"/>
        <v>24515.036081854625</v>
      </c>
      <c r="V27" s="7">
        <f t="shared" si="6"/>
        <v>25250.487164310263</v>
      </c>
    </row>
    <row r="29" spans="2:22">
      <c r="B29" s="3" t="s">
        <v>5</v>
      </c>
      <c r="C29" s="14">
        <v>50000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>
      <c r="B30" s="3" t="s">
        <v>21</v>
      </c>
      <c r="C30" s="15">
        <v>0.03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>
      <c r="B31" s="6" t="s">
        <v>26</v>
      </c>
      <c r="C31" s="7">
        <f>C29</f>
        <v>50000</v>
      </c>
      <c r="D31" s="7">
        <f>C31*(1+$C$30)</f>
        <v>51500</v>
      </c>
      <c r="E31" s="7">
        <f t="shared" ref="E31:V31" si="7">D31*(1+$C$30)</f>
        <v>53045</v>
      </c>
      <c r="F31" s="7">
        <f t="shared" si="7"/>
        <v>54636.35</v>
      </c>
      <c r="G31" s="7">
        <f t="shared" si="7"/>
        <v>56275.440499999997</v>
      </c>
      <c r="H31" s="7">
        <f t="shared" si="7"/>
        <v>57963.703714999996</v>
      </c>
      <c r="I31" s="7">
        <f t="shared" si="7"/>
        <v>59702.614826450001</v>
      </c>
      <c r="J31" s="7">
        <f t="shared" si="7"/>
        <v>61493.693271243501</v>
      </c>
      <c r="K31" s="7">
        <f t="shared" si="7"/>
        <v>63338.504069380804</v>
      </c>
      <c r="L31" s="7">
        <f t="shared" si="7"/>
        <v>65238.659191462233</v>
      </c>
      <c r="M31" s="7">
        <f t="shared" si="7"/>
        <v>67195.818967206098</v>
      </c>
      <c r="N31" s="7">
        <f t="shared" si="7"/>
        <v>69211.693536222287</v>
      </c>
      <c r="O31" s="7">
        <f t="shared" si="7"/>
        <v>71288.04434230896</v>
      </c>
      <c r="P31" s="7">
        <f t="shared" si="7"/>
        <v>73426.685672578227</v>
      </c>
      <c r="Q31" s="7">
        <f t="shared" si="7"/>
        <v>75629.486242755578</v>
      </c>
      <c r="R31" s="7">
        <f t="shared" si="7"/>
        <v>77898.370830038242</v>
      </c>
      <c r="S31" s="7">
        <f t="shared" si="7"/>
        <v>80235.321954939398</v>
      </c>
      <c r="T31" s="7">
        <f t="shared" si="7"/>
        <v>82642.381613587582</v>
      </c>
      <c r="U31" s="7">
        <f t="shared" si="7"/>
        <v>85121.65306199521</v>
      </c>
      <c r="V31" s="7">
        <f t="shared" si="7"/>
        <v>87675.302653855062</v>
      </c>
    </row>
    <row r="33" spans="2:22">
      <c r="B33" s="3" t="s">
        <v>29</v>
      </c>
      <c r="C33" s="15">
        <v>0.1</v>
      </c>
    </row>
    <row r="34" spans="2:22">
      <c r="B34" s="6" t="s">
        <v>30</v>
      </c>
      <c r="C34" s="7">
        <f t="shared" ref="C34:L34" si="8">$C$33*C13</f>
        <v>3000</v>
      </c>
      <c r="D34" s="7">
        <f t="shared" si="8"/>
        <v>15300</v>
      </c>
      <c r="E34" s="7">
        <f t="shared" si="8"/>
        <v>37454.400000000001</v>
      </c>
      <c r="F34" s="7">
        <f t="shared" si="8"/>
        <v>50937.983999999997</v>
      </c>
      <c r="G34" s="7">
        <f t="shared" si="8"/>
        <v>58451.336639999994</v>
      </c>
      <c r="H34" s="7">
        <f t="shared" si="8"/>
        <v>66244.848192000005</v>
      </c>
      <c r="I34" s="7">
        <f t="shared" si="8"/>
        <v>67569.745155840006</v>
      </c>
      <c r="J34" s="7">
        <f t="shared" si="8"/>
        <v>68921.140058956807</v>
      </c>
      <c r="K34" s="7">
        <f t="shared" si="8"/>
        <v>70299.562860135949</v>
      </c>
      <c r="L34" s="7">
        <f t="shared" si="8"/>
        <v>71705.554117338659</v>
      </c>
      <c r="M34" s="7">
        <f t="shared" ref="M34:V34" si="9">$C$33*M13</f>
        <v>73139.665199685449</v>
      </c>
      <c r="N34" s="7">
        <f t="shared" si="9"/>
        <v>74602.45850367914</v>
      </c>
      <c r="O34" s="7">
        <f t="shared" si="9"/>
        <v>76094.507673752727</v>
      </c>
      <c r="P34" s="7">
        <f t="shared" si="9"/>
        <v>77616.397827227804</v>
      </c>
      <c r="Q34" s="7">
        <f t="shared" si="9"/>
        <v>79168.725783772359</v>
      </c>
      <c r="R34" s="7">
        <f t="shared" si="9"/>
        <v>80752.100299447804</v>
      </c>
      <c r="S34" s="7">
        <f t="shared" si="9"/>
        <v>82367.142305436762</v>
      </c>
      <c r="T34" s="7">
        <f t="shared" si="9"/>
        <v>84014.485151545508</v>
      </c>
      <c r="U34" s="7">
        <f t="shared" si="9"/>
        <v>85694.774854576419</v>
      </c>
      <c r="V34" s="7">
        <f t="shared" si="9"/>
        <v>87408.670351667941</v>
      </c>
    </row>
    <row r="37" spans="2:22" ht="13" customHeight="1">
      <c r="B37" s="8" t="s">
        <v>52</v>
      </c>
      <c r="C37" s="30">
        <v>2014</v>
      </c>
      <c r="D37" s="31">
        <v>2015</v>
      </c>
      <c r="E37" s="31">
        <v>2016</v>
      </c>
      <c r="F37" s="31">
        <v>2017</v>
      </c>
      <c r="G37" s="31">
        <v>2018</v>
      </c>
      <c r="H37" s="31">
        <v>2019</v>
      </c>
      <c r="I37" s="31">
        <v>2020</v>
      </c>
      <c r="J37" s="31">
        <v>2021</v>
      </c>
      <c r="K37" s="31">
        <v>2022</v>
      </c>
      <c r="L37" s="31">
        <v>2023</v>
      </c>
      <c r="M37" s="31">
        <v>2024</v>
      </c>
      <c r="N37" s="31">
        <v>2025</v>
      </c>
      <c r="O37" s="31">
        <v>2026</v>
      </c>
      <c r="P37" s="31">
        <v>2027</v>
      </c>
      <c r="Q37" s="31">
        <v>2028</v>
      </c>
      <c r="R37" s="31">
        <v>2029</v>
      </c>
      <c r="S37" s="31">
        <v>2030</v>
      </c>
      <c r="T37" s="31">
        <v>2031</v>
      </c>
      <c r="U37" s="31">
        <v>2032</v>
      </c>
      <c r="V37" s="32">
        <v>2033</v>
      </c>
    </row>
    <row r="38" spans="2:22" ht="17" customHeight="1">
      <c r="B38" s="2"/>
    </row>
    <row r="39" spans="2:22">
      <c r="B39" s="6" t="s">
        <v>20</v>
      </c>
      <c r="C39" s="7">
        <f t="shared" ref="C39:V39" si="10">C20-C22-C23-C31-C27-C34</f>
        <v>-206400</v>
      </c>
      <c r="D39" s="7">
        <f t="shared" si="10"/>
        <v>25468</v>
      </c>
      <c r="E39" s="7">
        <f t="shared" si="10"/>
        <v>156404.44</v>
      </c>
      <c r="F39" s="7">
        <f t="shared" si="10"/>
        <v>235256.28519999998</v>
      </c>
      <c r="G39" s="7">
        <f t="shared" si="10"/>
        <v>278225.25247599994</v>
      </c>
      <c r="H39" s="7">
        <f t="shared" si="10"/>
        <v>272811.83876708004</v>
      </c>
      <c r="I39" s="7">
        <f t="shared" si="10"/>
        <v>328521.50303857244</v>
      </c>
      <c r="J39" s="7">
        <f t="shared" si="10"/>
        <v>334322.96342037921</v>
      </c>
      <c r="K39" s="7">
        <f t="shared" si="10"/>
        <v>340217.38391945313</v>
      </c>
      <c r="L39" s="7">
        <f t="shared" si="10"/>
        <v>346205.93166542862</v>
      </c>
      <c r="M39" s="7">
        <f t="shared" si="10"/>
        <v>312289.77636835119</v>
      </c>
      <c r="N39" s="7">
        <f t="shared" si="10"/>
        <v>358470.08974742051</v>
      </c>
      <c r="O39" s="7">
        <f t="shared" si="10"/>
        <v>364748.04492962244</v>
      </c>
      <c r="P39" s="7">
        <f t="shared" si="10"/>
        <v>371124.81581708603</v>
      </c>
      <c r="Q39" s="7">
        <f t="shared" si="10"/>
        <v>377601.57642196491</v>
      </c>
      <c r="R39" s="7">
        <f t="shared" si="10"/>
        <v>354179.50016759767</v>
      </c>
      <c r="S39" s="7">
        <f t="shared" si="10"/>
        <v>390859.75915465859</v>
      </c>
      <c r="T39" s="7">
        <f t="shared" si="10"/>
        <v>397643.52339097223</v>
      </c>
      <c r="U39" s="7">
        <f t="shared" si="10"/>
        <v>404531.95998360869</v>
      </c>
      <c r="V39" s="7">
        <f t="shared" si="10"/>
        <v>411526.23229184223</v>
      </c>
    </row>
    <row r="40" spans="2:22">
      <c r="B40" s="6" t="s">
        <v>36</v>
      </c>
      <c r="C40" s="7">
        <f>C39</f>
        <v>-206400</v>
      </c>
      <c r="D40" s="7">
        <f>C40+D39</f>
        <v>-180932</v>
      </c>
      <c r="E40" s="7">
        <f t="shared" ref="E40:V40" si="11">D40+E39</f>
        <v>-24527.559999999998</v>
      </c>
      <c r="F40" s="7">
        <f t="shared" si="11"/>
        <v>210728.72519999999</v>
      </c>
      <c r="G40" s="7">
        <f t="shared" si="11"/>
        <v>488953.97767599992</v>
      </c>
      <c r="H40" s="7">
        <f t="shared" si="11"/>
        <v>761765.81644307997</v>
      </c>
      <c r="I40" s="7">
        <f t="shared" si="11"/>
        <v>1090287.3194816525</v>
      </c>
      <c r="J40" s="7">
        <f t="shared" si="11"/>
        <v>1424610.2829020317</v>
      </c>
      <c r="K40" s="7">
        <f t="shared" si="11"/>
        <v>1764827.6668214849</v>
      </c>
      <c r="L40" s="7">
        <f t="shared" si="11"/>
        <v>2111033.5984869134</v>
      </c>
      <c r="M40" s="7">
        <f t="shared" si="11"/>
        <v>2423323.3748552646</v>
      </c>
      <c r="N40" s="7">
        <f t="shared" si="11"/>
        <v>2781793.4646026851</v>
      </c>
      <c r="O40" s="7">
        <f t="shared" si="11"/>
        <v>3146541.5095323073</v>
      </c>
      <c r="P40" s="7">
        <f t="shared" si="11"/>
        <v>3517666.3253493933</v>
      </c>
      <c r="Q40" s="7">
        <f t="shared" si="11"/>
        <v>3895267.9017713582</v>
      </c>
      <c r="R40" s="7">
        <f t="shared" si="11"/>
        <v>4249447.4019389562</v>
      </c>
      <c r="S40" s="7">
        <f t="shared" si="11"/>
        <v>4640307.161093615</v>
      </c>
      <c r="T40" s="7">
        <f t="shared" si="11"/>
        <v>5037950.6844845871</v>
      </c>
      <c r="U40" s="7">
        <f t="shared" si="11"/>
        <v>5442482.6444681957</v>
      </c>
      <c r="V40" s="7">
        <f t="shared" si="11"/>
        <v>5854008.8767600376</v>
      </c>
    </row>
    <row r="41" spans="2:22" ht="17" customHeight="1">
      <c r="B41" s="2"/>
    </row>
    <row r="42" spans="2:22" ht="17" customHeight="1">
      <c r="B42" s="3" t="s">
        <v>23</v>
      </c>
      <c r="C42" s="15">
        <v>0.1</v>
      </c>
    </row>
    <row r="44" spans="2:22">
      <c r="B44" s="3" t="s">
        <v>24</v>
      </c>
      <c r="C44" s="9">
        <f>1/(1+C42)</f>
        <v>0.90909090909090906</v>
      </c>
      <c r="D44" s="9">
        <f t="shared" ref="D44:L44" si="12">C44*$C$44</f>
        <v>0.82644628099173545</v>
      </c>
      <c r="E44" s="9">
        <f t="shared" si="12"/>
        <v>0.75131480090157765</v>
      </c>
      <c r="F44" s="9">
        <f t="shared" si="12"/>
        <v>0.68301345536507052</v>
      </c>
      <c r="G44" s="9">
        <f t="shared" si="12"/>
        <v>0.62092132305915504</v>
      </c>
      <c r="H44" s="9">
        <f t="shared" si="12"/>
        <v>0.56447393005377733</v>
      </c>
      <c r="I44" s="9">
        <f t="shared" si="12"/>
        <v>0.51315811823070667</v>
      </c>
      <c r="J44" s="9">
        <f t="shared" si="12"/>
        <v>0.46650738020973331</v>
      </c>
      <c r="K44" s="9">
        <f t="shared" si="12"/>
        <v>0.42409761837248483</v>
      </c>
      <c r="L44" s="9">
        <f t="shared" si="12"/>
        <v>0.38554328942953164</v>
      </c>
      <c r="M44" s="9">
        <f t="shared" ref="M44:V44" si="13">L44*$C$44</f>
        <v>0.35049389948139237</v>
      </c>
      <c r="N44" s="9">
        <f t="shared" si="13"/>
        <v>0.31863081771035667</v>
      </c>
      <c r="O44" s="9">
        <f t="shared" si="13"/>
        <v>0.28966437973668785</v>
      </c>
      <c r="P44" s="9">
        <f t="shared" si="13"/>
        <v>0.26333125430607984</v>
      </c>
      <c r="Q44" s="9">
        <f t="shared" si="13"/>
        <v>0.23939204936916347</v>
      </c>
      <c r="R44" s="9">
        <f t="shared" si="13"/>
        <v>0.21762913579014861</v>
      </c>
      <c r="S44" s="9">
        <f t="shared" si="13"/>
        <v>0.19784466890013511</v>
      </c>
      <c r="T44" s="9">
        <f t="shared" si="13"/>
        <v>0.17985878990921372</v>
      </c>
      <c r="U44" s="9">
        <f t="shared" si="13"/>
        <v>0.16350799082655793</v>
      </c>
      <c r="V44" s="9">
        <f t="shared" si="13"/>
        <v>0.14864362802414358</v>
      </c>
    </row>
    <row r="46" spans="2:22">
      <c r="B46" s="3" t="s">
        <v>25</v>
      </c>
      <c r="C46" s="10">
        <f t="shared" ref="C46:V46" si="14">C44*C39</f>
        <v>-187636.36363636362</v>
      </c>
      <c r="D46" s="10">
        <f t="shared" si="14"/>
        <v>21047.933884297519</v>
      </c>
      <c r="E46" s="10">
        <f t="shared" si="14"/>
        <v>117508.97069872275</v>
      </c>
      <c r="F46" s="10">
        <f t="shared" si="14"/>
        <v>160683.20825080248</v>
      </c>
      <c r="G46" s="10">
        <f t="shared" si="14"/>
        <v>172755.99187586532</v>
      </c>
      <c r="H46" s="10">
        <f t="shared" si="14"/>
        <v>153995.17079405111</v>
      </c>
      <c r="I46" s="10">
        <f t="shared" si="14"/>
        <v>168583.47629759723</v>
      </c>
      <c r="J46" s="10">
        <f t="shared" si="14"/>
        <v>155964.12980919561</v>
      </c>
      <c r="K46" s="10">
        <f t="shared" si="14"/>
        <v>144285.38224915738</v>
      </c>
      <c r="L46" s="10">
        <f t="shared" si="14"/>
        <v>133477.37371430499</v>
      </c>
      <c r="M46" s="10">
        <f t="shared" si="14"/>
        <v>109455.66148751539</v>
      </c>
      <c r="N46" s="10">
        <f t="shared" si="14"/>
        <v>114219.61782092554</v>
      </c>
      <c r="O46" s="10">
        <f t="shared" si="14"/>
        <v>105654.51619470863</v>
      </c>
      <c r="P46" s="10">
        <f t="shared" si="14"/>
        <v>97728.76325322612</v>
      </c>
      <c r="Q46" s="10">
        <f t="shared" si="14"/>
        <v>90394.815224680977</v>
      </c>
      <c r="R46" s="10">
        <f t="shared" si="14"/>
        <v>77079.778536061072</v>
      </c>
      <c r="S46" s="10">
        <f t="shared" si="14"/>
        <v>77329.519636339974</v>
      </c>
      <c r="T46" s="10">
        <f t="shared" si="14"/>
        <v>71519.682932336393</v>
      </c>
      <c r="U46" s="10">
        <f t="shared" si="14"/>
        <v>66144.208002049389</v>
      </c>
      <c r="V46" s="10">
        <f t="shared" si="14"/>
        <v>61170.752194965899</v>
      </c>
    </row>
    <row r="48" spans="2:22">
      <c r="B48" s="3" t="s">
        <v>28</v>
      </c>
      <c r="C48" s="7">
        <f>SUM(C46:V46)</f>
        <v>1911362.5892204405</v>
      </c>
    </row>
    <row r="69" spans="2:22" ht="20">
      <c r="B69" s="11" t="s">
        <v>1</v>
      </c>
    </row>
    <row r="70" spans="2:22" ht="20">
      <c r="B70" s="11"/>
    </row>
    <row r="71" spans="2:22" ht="14" customHeight="1">
      <c r="B71" s="11"/>
    </row>
    <row r="72" spans="2:22" ht="13" customHeight="1">
      <c r="B72" s="8" t="s">
        <v>37</v>
      </c>
      <c r="C72" s="30">
        <v>2014</v>
      </c>
      <c r="D72" s="31">
        <v>2015</v>
      </c>
      <c r="E72" s="31">
        <v>2016</v>
      </c>
      <c r="F72" s="31">
        <v>2017</v>
      </c>
      <c r="G72" s="31">
        <v>2018</v>
      </c>
      <c r="H72" s="31">
        <v>2019</v>
      </c>
      <c r="I72" s="31">
        <v>2020</v>
      </c>
      <c r="J72" s="31">
        <v>2021</v>
      </c>
      <c r="K72" s="31">
        <v>2022</v>
      </c>
      <c r="L72" s="31">
        <v>2023</v>
      </c>
      <c r="M72" s="31">
        <v>2024</v>
      </c>
      <c r="N72" s="31">
        <v>2025</v>
      </c>
      <c r="O72" s="31">
        <v>2026</v>
      </c>
      <c r="P72" s="31">
        <v>2027</v>
      </c>
      <c r="Q72" s="31">
        <v>2028</v>
      </c>
      <c r="R72" s="31">
        <v>2029</v>
      </c>
      <c r="S72" s="31">
        <v>2030</v>
      </c>
      <c r="T72" s="31">
        <v>2031</v>
      </c>
      <c r="U72" s="31">
        <v>2032</v>
      </c>
      <c r="V72" s="32">
        <v>2033</v>
      </c>
    </row>
    <row r="74" spans="2:22">
      <c r="B74" s="3" t="s">
        <v>38</v>
      </c>
      <c r="C74" s="14">
        <v>200</v>
      </c>
    </row>
    <row r="75" spans="2:22">
      <c r="B75" s="3" t="s">
        <v>39</v>
      </c>
      <c r="C75" s="10">
        <f>C7/2</f>
        <v>50</v>
      </c>
      <c r="D75" s="10">
        <f>AVERAGE(C7:D7)</f>
        <v>300</v>
      </c>
      <c r="E75" s="10">
        <f t="shared" ref="E75:V75" si="15">AVERAGE(D7:E7)</f>
        <v>850</v>
      </c>
      <c r="F75" s="10">
        <f t="shared" si="15"/>
        <v>1400</v>
      </c>
      <c r="G75" s="10">
        <f t="shared" si="15"/>
        <v>1700</v>
      </c>
      <c r="H75" s="10">
        <f t="shared" si="15"/>
        <v>1900</v>
      </c>
      <c r="I75" s="10">
        <f t="shared" si="15"/>
        <v>2000</v>
      </c>
      <c r="J75" s="10">
        <f t="shared" si="15"/>
        <v>2000</v>
      </c>
      <c r="K75" s="10">
        <f t="shared" si="15"/>
        <v>2000</v>
      </c>
      <c r="L75" s="10">
        <f t="shared" si="15"/>
        <v>2000</v>
      </c>
      <c r="M75" s="10">
        <f t="shared" si="15"/>
        <v>2000</v>
      </c>
      <c r="N75" s="10">
        <f t="shared" si="15"/>
        <v>2000</v>
      </c>
      <c r="O75" s="10">
        <f t="shared" si="15"/>
        <v>2000</v>
      </c>
      <c r="P75" s="10">
        <f t="shared" si="15"/>
        <v>2000</v>
      </c>
      <c r="Q75" s="10">
        <f t="shared" si="15"/>
        <v>2000</v>
      </c>
      <c r="R75" s="10">
        <f t="shared" si="15"/>
        <v>2000</v>
      </c>
      <c r="S75" s="10">
        <f t="shared" si="15"/>
        <v>2000</v>
      </c>
      <c r="T75" s="10">
        <f t="shared" si="15"/>
        <v>2000</v>
      </c>
      <c r="U75" s="10">
        <f t="shared" si="15"/>
        <v>2000</v>
      </c>
      <c r="V75" s="10">
        <f t="shared" si="15"/>
        <v>2000</v>
      </c>
    </row>
    <row r="76" spans="2:22">
      <c r="B76" s="3" t="s">
        <v>40</v>
      </c>
      <c r="C76" s="10">
        <f>$C$74*12*C75</f>
        <v>120000</v>
      </c>
      <c r="D76" s="10">
        <f t="shared" ref="D76:V76" si="16">$C$74*12*D75</f>
        <v>720000</v>
      </c>
      <c r="E76" s="10">
        <f t="shared" si="16"/>
        <v>2040000</v>
      </c>
      <c r="F76" s="10">
        <f t="shared" si="16"/>
        <v>3360000</v>
      </c>
      <c r="G76" s="10">
        <f t="shared" si="16"/>
        <v>4080000</v>
      </c>
      <c r="H76" s="10">
        <f t="shared" si="16"/>
        <v>4560000</v>
      </c>
      <c r="I76" s="10">
        <f t="shared" si="16"/>
        <v>4800000</v>
      </c>
      <c r="J76" s="10">
        <f t="shared" si="16"/>
        <v>4800000</v>
      </c>
      <c r="K76" s="10">
        <f t="shared" si="16"/>
        <v>4800000</v>
      </c>
      <c r="L76" s="10">
        <f t="shared" si="16"/>
        <v>4800000</v>
      </c>
      <c r="M76" s="10">
        <f t="shared" si="16"/>
        <v>4800000</v>
      </c>
      <c r="N76" s="10">
        <f t="shared" si="16"/>
        <v>4800000</v>
      </c>
      <c r="O76" s="10">
        <f t="shared" si="16"/>
        <v>4800000</v>
      </c>
      <c r="P76" s="10">
        <f t="shared" si="16"/>
        <v>4800000</v>
      </c>
      <c r="Q76" s="10">
        <f t="shared" si="16"/>
        <v>4800000</v>
      </c>
      <c r="R76" s="10">
        <f t="shared" si="16"/>
        <v>4800000</v>
      </c>
      <c r="S76" s="10">
        <f t="shared" si="16"/>
        <v>4800000</v>
      </c>
      <c r="T76" s="10">
        <f t="shared" si="16"/>
        <v>4800000</v>
      </c>
      <c r="U76" s="10">
        <f t="shared" si="16"/>
        <v>4800000</v>
      </c>
      <c r="V76" s="10">
        <f t="shared" si="16"/>
        <v>4800000</v>
      </c>
    </row>
    <row r="79" spans="2:22" ht="16">
      <c r="B79" s="8" t="s">
        <v>15</v>
      </c>
    </row>
    <row r="80" spans="2:22">
      <c r="B80" s="17"/>
    </row>
    <row r="81" spans="2:22">
      <c r="B81" s="19" t="s">
        <v>41</v>
      </c>
    </row>
    <row r="82" spans="2:22">
      <c r="C82" s="20" t="s">
        <v>42</v>
      </c>
      <c r="D82" s="20" t="s">
        <v>43</v>
      </c>
      <c r="E82" t="s">
        <v>44</v>
      </c>
    </row>
    <row r="83" spans="2:22">
      <c r="B83" s="3" t="s">
        <v>45</v>
      </c>
      <c r="C83" s="14">
        <v>100000</v>
      </c>
      <c r="D83" s="27">
        <v>20</v>
      </c>
      <c r="E83" s="28">
        <f>PMT($C$42, D83, C83)</f>
        <v>-11745.962477254578</v>
      </c>
    </row>
    <row r="84" spans="2:22">
      <c r="C84" s="1"/>
      <c r="D84" s="21"/>
      <c r="E84" s="22"/>
    </row>
    <row r="85" spans="2:22">
      <c r="B85" s="19" t="s">
        <v>46</v>
      </c>
    </row>
    <row r="86" spans="2:22">
      <c r="C86" s="20" t="s">
        <v>42</v>
      </c>
      <c r="D86" s="20" t="s">
        <v>43</v>
      </c>
      <c r="E86" t="s">
        <v>44</v>
      </c>
    </row>
    <row r="87" spans="2:22">
      <c r="B87" s="3" t="s">
        <v>45</v>
      </c>
      <c r="C87" s="14">
        <v>60000</v>
      </c>
      <c r="D87" s="25">
        <v>5</v>
      </c>
      <c r="E87" s="28">
        <f>PMT($C$42, D87, C87)</f>
        <v>-15827.848847684714</v>
      </c>
    </row>
    <row r="88" spans="2:22">
      <c r="B88" s="3" t="s">
        <v>47</v>
      </c>
      <c r="C88" s="14">
        <v>50000</v>
      </c>
      <c r="D88" s="25">
        <v>5</v>
      </c>
      <c r="E88" s="28">
        <f>PMT($C$42, D88, C88)</f>
        <v>-13189.874039737262</v>
      </c>
    </row>
    <row r="89" spans="2:22">
      <c r="B89" s="3" t="s">
        <v>48</v>
      </c>
      <c r="C89" s="14">
        <v>40000</v>
      </c>
      <c r="D89" s="25">
        <v>5</v>
      </c>
      <c r="E89" s="28">
        <f>PMT($C$42, D89, C89)</f>
        <v>-10551.89923178981</v>
      </c>
    </row>
    <row r="90" spans="2:22">
      <c r="B90" s="3" t="s">
        <v>49</v>
      </c>
      <c r="C90" s="14">
        <v>30000</v>
      </c>
      <c r="D90" s="25">
        <v>5</v>
      </c>
      <c r="E90" s="28">
        <f>PMT($C$42, D90, C90)</f>
        <v>-7913.9244238423571</v>
      </c>
    </row>
    <row r="93" spans="2:22" ht="16">
      <c r="B93" s="8" t="s">
        <v>50</v>
      </c>
    </row>
    <row r="95" spans="2:22">
      <c r="B95" s="3" t="s">
        <v>7</v>
      </c>
      <c r="C95" s="10">
        <f>C19</f>
        <v>9000</v>
      </c>
      <c r="D95" s="10">
        <f t="shared" ref="D95:V95" si="17">D19</f>
        <v>45900</v>
      </c>
      <c r="E95" s="10">
        <f t="shared" si="17"/>
        <v>112363.2</v>
      </c>
      <c r="F95" s="10">
        <f t="shared" si="17"/>
        <v>152813.95199999999</v>
      </c>
      <c r="G95" s="10">
        <f t="shared" si="17"/>
        <v>175354.00991999998</v>
      </c>
      <c r="H95" s="10">
        <f t="shared" si="17"/>
        <v>198734.54457600001</v>
      </c>
      <c r="I95" s="10">
        <f t="shared" si="17"/>
        <v>202709.23546752002</v>
      </c>
      <c r="J95" s="10">
        <f t="shared" si="17"/>
        <v>206763.42017687042</v>
      </c>
      <c r="K95" s="10">
        <f t="shared" si="17"/>
        <v>210898.68858040782</v>
      </c>
      <c r="L95" s="10">
        <f t="shared" si="17"/>
        <v>215116.66235201599</v>
      </c>
      <c r="M95" s="10">
        <f t="shared" si="17"/>
        <v>219418.99559905633</v>
      </c>
      <c r="N95" s="10">
        <f t="shared" si="17"/>
        <v>223807.37551103742</v>
      </c>
      <c r="O95" s="10">
        <f t="shared" si="17"/>
        <v>228283.52302125818</v>
      </c>
      <c r="P95" s="10">
        <f t="shared" si="17"/>
        <v>232849.19348168338</v>
      </c>
      <c r="Q95" s="10">
        <f t="shared" si="17"/>
        <v>237506.17735131702</v>
      </c>
      <c r="R95" s="10">
        <f t="shared" si="17"/>
        <v>242256.30089834338</v>
      </c>
      <c r="S95" s="10">
        <f t="shared" si="17"/>
        <v>247101.42691631024</v>
      </c>
      <c r="T95" s="10">
        <f t="shared" si="17"/>
        <v>252043.45545463651</v>
      </c>
      <c r="U95" s="10">
        <f t="shared" si="17"/>
        <v>257084.32456372923</v>
      </c>
      <c r="V95" s="10">
        <f t="shared" si="17"/>
        <v>262226.01105500379</v>
      </c>
    </row>
    <row r="96" spans="2:22"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2:22">
      <c r="B97" s="3" t="s">
        <v>13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2:22">
      <c r="B98" s="24" t="s">
        <v>8</v>
      </c>
      <c r="C98" s="26">
        <f>-$E$83</f>
        <v>11745.962477254578</v>
      </c>
      <c r="D98" s="10">
        <f t="shared" ref="D98:V98" si="18">-$E$83</f>
        <v>11745.962477254578</v>
      </c>
      <c r="E98" s="10">
        <f t="shared" si="18"/>
        <v>11745.962477254578</v>
      </c>
      <c r="F98" s="10">
        <f t="shared" si="18"/>
        <v>11745.962477254578</v>
      </c>
      <c r="G98" s="10">
        <f t="shared" si="18"/>
        <v>11745.962477254578</v>
      </c>
      <c r="H98" s="10">
        <f t="shared" si="18"/>
        <v>11745.962477254578</v>
      </c>
      <c r="I98" s="10">
        <f t="shared" si="18"/>
        <v>11745.962477254578</v>
      </c>
      <c r="J98" s="10">
        <f t="shared" si="18"/>
        <v>11745.962477254578</v>
      </c>
      <c r="K98" s="10">
        <f t="shared" si="18"/>
        <v>11745.962477254578</v>
      </c>
      <c r="L98" s="10">
        <f t="shared" si="18"/>
        <v>11745.962477254578</v>
      </c>
      <c r="M98" s="10">
        <f t="shared" si="18"/>
        <v>11745.962477254578</v>
      </c>
      <c r="N98" s="10">
        <f t="shared" si="18"/>
        <v>11745.962477254578</v>
      </c>
      <c r="O98" s="10">
        <f t="shared" si="18"/>
        <v>11745.962477254578</v>
      </c>
      <c r="P98" s="10">
        <f t="shared" si="18"/>
        <v>11745.962477254578</v>
      </c>
      <c r="Q98" s="10">
        <f t="shared" si="18"/>
        <v>11745.962477254578</v>
      </c>
      <c r="R98" s="10">
        <f t="shared" si="18"/>
        <v>11745.962477254578</v>
      </c>
      <c r="S98" s="10">
        <f t="shared" si="18"/>
        <v>11745.962477254578</v>
      </c>
      <c r="T98" s="10">
        <f t="shared" si="18"/>
        <v>11745.962477254578</v>
      </c>
      <c r="U98" s="10">
        <f t="shared" si="18"/>
        <v>11745.962477254578</v>
      </c>
      <c r="V98" s="10">
        <f t="shared" si="18"/>
        <v>11745.962477254578</v>
      </c>
    </row>
    <row r="99" spans="2:22">
      <c r="B99" s="24" t="s">
        <v>46</v>
      </c>
      <c r="C99" s="26">
        <f>-E87</f>
        <v>15827.848847684714</v>
      </c>
      <c r="D99" s="10">
        <f>C99</f>
        <v>15827.848847684714</v>
      </c>
      <c r="E99" s="10">
        <f>D99</f>
        <v>15827.848847684714</v>
      </c>
      <c r="F99" s="10">
        <f>E99</f>
        <v>15827.848847684714</v>
      </c>
      <c r="G99" s="10">
        <f>F99</f>
        <v>15827.848847684714</v>
      </c>
      <c r="H99" s="26">
        <f>-E88</f>
        <v>13189.874039737262</v>
      </c>
      <c r="I99" s="10">
        <f>H99</f>
        <v>13189.874039737262</v>
      </c>
      <c r="J99" s="10">
        <f>I99</f>
        <v>13189.874039737262</v>
      </c>
      <c r="K99" s="10">
        <f>J99</f>
        <v>13189.874039737262</v>
      </c>
      <c r="L99" s="10">
        <f>K99</f>
        <v>13189.874039737262</v>
      </c>
      <c r="M99" s="26">
        <f>-E89</f>
        <v>10551.89923178981</v>
      </c>
      <c r="N99" s="10">
        <f>M99</f>
        <v>10551.89923178981</v>
      </c>
      <c r="O99" s="10">
        <f>N99</f>
        <v>10551.89923178981</v>
      </c>
      <c r="P99" s="10">
        <f>O99</f>
        <v>10551.89923178981</v>
      </c>
      <c r="Q99" s="10">
        <f>P99</f>
        <v>10551.89923178981</v>
      </c>
      <c r="R99" s="26">
        <f>-E90</f>
        <v>7913.9244238423571</v>
      </c>
      <c r="S99" s="10">
        <f>R99</f>
        <v>7913.9244238423571</v>
      </c>
      <c r="T99" s="10">
        <f>S99</f>
        <v>7913.9244238423571</v>
      </c>
      <c r="U99" s="10">
        <f>T99</f>
        <v>7913.9244238423571</v>
      </c>
      <c r="V99" s="10">
        <f>U99</f>
        <v>7913.9244238423571</v>
      </c>
    </row>
    <row r="100" spans="2:22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spans="2:22">
      <c r="B101" s="3" t="s">
        <v>9</v>
      </c>
      <c r="C101" s="10">
        <f>C27</f>
        <v>14400</v>
      </c>
      <c r="D101" s="10">
        <f t="shared" ref="D101:V101" si="19">D27</f>
        <v>14832</v>
      </c>
      <c r="E101" s="10">
        <f t="shared" si="19"/>
        <v>15276.960000000001</v>
      </c>
      <c r="F101" s="10">
        <f t="shared" si="19"/>
        <v>15735.268800000002</v>
      </c>
      <c r="G101" s="10">
        <f t="shared" si="19"/>
        <v>16207.326864000002</v>
      </c>
      <c r="H101" s="10">
        <f t="shared" si="19"/>
        <v>16693.546669920004</v>
      </c>
      <c r="I101" s="10">
        <f t="shared" si="19"/>
        <v>17194.353070017605</v>
      </c>
      <c r="J101" s="10">
        <f t="shared" si="19"/>
        <v>17710.183662118136</v>
      </c>
      <c r="K101" s="10">
        <f t="shared" si="19"/>
        <v>18241.489171981681</v>
      </c>
      <c r="L101" s="10">
        <f t="shared" si="19"/>
        <v>18788.733847141131</v>
      </c>
      <c r="M101" s="10">
        <f t="shared" si="19"/>
        <v>19352.395862555364</v>
      </c>
      <c r="N101" s="10">
        <f t="shared" si="19"/>
        <v>19932.967738432024</v>
      </c>
      <c r="O101" s="10">
        <f t="shared" si="19"/>
        <v>20530.956770584984</v>
      </c>
      <c r="P101" s="10">
        <f t="shared" si="19"/>
        <v>21146.885473702536</v>
      </c>
      <c r="Q101" s="10">
        <f t="shared" si="19"/>
        <v>21781.292037913612</v>
      </c>
      <c r="R101" s="10">
        <f t="shared" si="19"/>
        <v>22434.73079905102</v>
      </c>
      <c r="S101" s="10">
        <f t="shared" si="19"/>
        <v>23107.77272302255</v>
      </c>
      <c r="T101" s="10">
        <f t="shared" si="19"/>
        <v>23801.005904713227</v>
      </c>
      <c r="U101" s="10">
        <f t="shared" si="19"/>
        <v>24515.036081854625</v>
      </c>
      <c r="V101" s="10">
        <f t="shared" si="19"/>
        <v>25250.487164310263</v>
      </c>
    </row>
    <row r="102" spans="2:22">
      <c r="B102" s="3" t="s">
        <v>10</v>
      </c>
      <c r="C102" s="10">
        <f>C31</f>
        <v>50000</v>
      </c>
      <c r="D102" s="10">
        <f t="shared" ref="D102:V102" si="20">D31</f>
        <v>51500</v>
      </c>
      <c r="E102" s="10">
        <f t="shared" si="20"/>
        <v>53045</v>
      </c>
      <c r="F102" s="10">
        <f t="shared" si="20"/>
        <v>54636.35</v>
      </c>
      <c r="G102" s="10">
        <f t="shared" si="20"/>
        <v>56275.440499999997</v>
      </c>
      <c r="H102" s="10">
        <f t="shared" si="20"/>
        <v>57963.703714999996</v>
      </c>
      <c r="I102" s="10">
        <f t="shared" si="20"/>
        <v>59702.614826450001</v>
      </c>
      <c r="J102" s="10">
        <f t="shared" si="20"/>
        <v>61493.693271243501</v>
      </c>
      <c r="K102" s="10">
        <f t="shared" si="20"/>
        <v>63338.504069380804</v>
      </c>
      <c r="L102" s="10">
        <f t="shared" si="20"/>
        <v>65238.659191462233</v>
      </c>
      <c r="M102" s="10">
        <f t="shared" si="20"/>
        <v>67195.818967206098</v>
      </c>
      <c r="N102" s="10">
        <f t="shared" si="20"/>
        <v>69211.693536222287</v>
      </c>
      <c r="O102" s="10">
        <f t="shared" si="20"/>
        <v>71288.04434230896</v>
      </c>
      <c r="P102" s="10">
        <f t="shared" si="20"/>
        <v>73426.685672578227</v>
      </c>
      <c r="Q102" s="10">
        <f t="shared" si="20"/>
        <v>75629.486242755578</v>
      </c>
      <c r="R102" s="10">
        <f t="shared" si="20"/>
        <v>77898.370830038242</v>
      </c>
      <c r="S102" s="10">
        <f t="shared" si="20"/>
        <v>80235.321954939398</v>
      </c>
      <c r="T102" s="10">
        <f t="shared" si="20"/>
        <v>82642.381613587582</v>
      </c>
      <c r="U102" s="10">
        <f t="shared" si="20"/>
        <v>85121.65306199521</v>
      </c>
      <c r="V102" s="10">
        <f t="shared" si="20"/>
        <v>87675.302653855062</v>
      </c>
    </row>
    <row r="103" spans="2:22">
      <c r="B103" s="3" t="s">
        <v>14</v>
      </c>
      <c r="C103" s="10">
        <f>C34</f>
        <v>3000</v>
      </c>
      <c r="D103" s="10">
        <f t="shared" ref="D103:V103" si="21">D34</f>
        <v>15300</v>
      </c>
      <c r="E103" s="10">
        <f t="shared" si="21"/>
        <v>37454.400000000001</v>
      </c>
      <c r="F103" s="10">
        <f t="shared" si="21"/>
        <v>50937.983999999997</v>
      </c>
      <c r="G103" s="10">
        <f t="shared" si="21"/>
        <v>58451.336639999994</v>
      </c>
      <c r="H103" s="10">
        <f t="shared" si="21"/>
        <v>66244.848192000005</v>
      </c>
      <c r="I103" s="10">
        <f t="shared" si="21"/>
        <v>67569.745155840006</v>
      </c>
      <c r="J103" s="10">
        <f t="shared" si="21"/>
        <v>68921.140058956807</v>
      </c>
      <c r="K103" s="10">
        <f t="shared" si="21"/>
        <v>70299.562860135949</v>
      </c>
      <c r="L103" s="10">
        <f t="shared" si="21"/>
        <v>71705.554117338659</v>
      </c>
      <c r="M103" s="10">
        <f t="shared" si="21"/>
        <v>73139.665199685449</v>
      </c>
      <c r="N103" s="10">
        <f t="shared" si="21"/>
        <v>74602.45850367914</v>
      </c>
      <c r="O103" s="10">
        <f t="shared" si="21"/>
        <v>76094.507673752727</v>
      </c>
      <c r="P103" s="10">
        <f t="shared" si="21"/>
        <v>77616.397827227804</v>
      </c>
      <c r="Q103" s="10">
        <f t="shared" si="21"/>
        <v>79168.725783772359</v>
      </c>
      <c r="R103" s="10">
        <f t="shared" si="21"/>
        <v>80752.100299447804</v>
      </c>
      <c r="S103" s="10">
        <f t="shared" si="21"/>
        <v>82367.142305436762</v>
      </c>
      <c r="T103" s="10">
        <f t="shared" si="21"/>
        <v>84014.485151545508</v>
      </c>
      <c r="U103" s="10">
        <f t="shared" si="21"/>
        <v>85694.774854576419</v>
      </c>
      <c r="V103" s="10">
        <f t="shared" si="21"/>
        <v>87408.670351667941</v>
      </c>
    </row>
    <row r="105" spans="2:22">
      <c r="B105" s="3" t="s">
        <v>12</v>
      </c>
      <c r="C105" s="10">
        <f>C95+C98+C99+C101+C102+C103</f>
        <v>103973.81132493929</v>
      </c>
      <c r="D105" s="10">
        <f t="shared" ref="D105:V105" si="22">D95+D98+D99+D101+D102+D103</f>
        <v>155105.81132493931</v>
      </c>
      <c r="E105" s="10">
        <f t="shared" si="22"/>
        <v>245713.37132493927</v>
      </c>
      <c r="F105" s="10">
        <f t="shared" si="22"/>
        <v>301697.36612493929</v>
      </c>
      <c r="G105" s="10">
        <f t="shared" si="22"/>
        <v>333861.92524893925</v>
      </c>
      <c r="H105" s="10">
        <f t="shared" si="22"/>
        <v>364572.47966991185</v>
      </c>
      <c r="I105" s="10">
        <f t="shared" si="22"/>
        <v>372111.78503681946</v>
      </c>
      <c r="J105" s="10">
        <f t="shared" si="22"/>
        <v>379824.27368618071</v>
      </c>
      <c r="K105" s="10">
        <f t="shared" si="22"/>
        <v>387714.08119889814</v>
      </c>
      <c r="L105" s="10">
        <f t="shared" si="22"/>
        <v>395785.44602494984</v>
      </c>
      <c r="M105" s="10">
        <f t="shared" si="22"/>
        <v>401404.73733754759</v>
      </c>
      <c r="N105" s="10">
        <f t="shared" si="22"/>
        <v>409852.35699841526</v>
      </c>
      <c r="O105" s="10">
        <f t="shared" si="22"/>
        <v>418494.8935169492</v>
      </c>
      <c r="P105" s="10">
        <f t="shared" si="22"/>
        <v>427337.02416423627</v>
      </c>
      <c r="Q105" s="10">
        <f t="shared" si="22"/>
        <v>436383.54312480293</v>
      </c>
      <c r="R105" s="10">
        <f t="shared" si="22"/>
        <v>443001.38972797734</v>
      </c>
      <c r="S105" s="10">
        <f t="shared" si="22"/>
        <v>452471.55080080591</v>
      </c>
      <c r="T105" s="10">
        <f t="shared" si="22"/>
        <v>462161.21502557979</v>
      </c>
      <c r="U105" s="10">
        <f t="shared" si="22"/>
        <v>472075.67546325235</v>
      </c>
      <c r="V105" s="10">
        <f t="shared" si="22"/>
        <v>482220.35812593391</v>
      </c>
    </row>
    <row r="108" spans="2:22" ht="13" customHeight="1">
      <c r="B108" s="8" t="s">
        <v>51</v>
      </c>
      <c r="C108" s="30">
        <v>2014</v>
      </c>
      <c r="D108" s="31">
        <v>2015</v>
      </c>
      <c r="E108" s="31">
        <v>2016</v>
      </c>
      <c r="F108" s="31">
        <v>2017</v>
      </c>
      <c r="G108" s="31">
        <v>2018</v>
      </c>
      <c r="H108" s="31">
        <v>2019</v>
      </c>
      <c r="I108" s="31">
        <v>2020</v>
      </c>
      <c r="J108" s="31">
        <v>2021</v>
      </c>
      <c r="K108" s="31">
        <v>2022</v>
      </c>
      <c r="L108" s="31">
        <v>2023</v>
      </c>
      <c r="M108" s="31">
        <v>2024</v>
      </c>
      <c r="N108" s="31">
        <v>2025</v>
      </c>
      <c r="O108" s="31">
        <v>2026</v>
      </c>
      <c r="P108" s="31">
        <v>2027</v>
      </c>
      <c r="Q108" s="31">
        <v>2028</v>
      </c>
      <c r="R108" s="31">
        <v>2029</v>
      </c>
      <c r="S108" s="31">
        <v>2030</v>
      </c>
      <c r="T108" s="31">
        <v>2031</v>
      </c>
      <c r="U108" s="31">
        <v>2032</v>
      </c>
      <c r="V108" s="32">
        <v>2033</v>
      </c>
    </row>
    <row r="110" spans="2:22">
      <c r="B110" s="6" t="s">
        <v>11</v>
      </c>
      <c r="C110" s="33">
        <f>C105/C76</f>
        <v>0.86644842770782748</v>
      </c>
      <c r="D110" s="33">
        <f>D105/D76</f>
        <v>0.2154247379513046</v>
      </c>
      <c r="E110" s="33">
        <f>E105/E76</f>
        <v>0.1204477310416369</v>
      </c>
      <c r="F110" s="33">
        <f>F105/F76</f>
        <v>8.9790882775279551E-2</v>
      </c>
      <c r="G110" s="33">
        <f>G105/G76</f>
        <v>8.1828903247289031E-2</v>
      </c>
      <c r="H110" s="33">
        <f>H105/H76</f>
        <v>7.9950105190770143E-2</v>
      </c>
      <c r="I110" s="33">
        <f>I105/I76</f>
        <v>7.7523288549337391E-2</v>
      </c>
      <c r="J110" s="33">
        <f>J105/J76</f>
        <v>7.9130057017954308E-2</v>
      </c>
      <c r="K110" s="33">
        <f>K105/K76</f>
        <v>8.0773766916437117E-2</v>
      </c>
      <c r="L110" s="33">
        <f>L105/L76</f>
        <v>8.2455301255197885E-2</v>
      </c>
      <c r="M110" s="33">
        <f>M105/M76</f>
        <v>8.3625986945322417E-2</v>
      </c>
      <c r="N110" s="33">
        <f>N105/N76</f>
        <v>8.5385907708003181E-2</v>
      </c>
      <c r="O110" s="33">
        <f>O105/O76</f>
        <v>8.7186436149364416E-2</v>
      </c>
      <c r="P110" s="33">
        <f>P105/P76</f>
        <v>8.902854670088256E-2</v>
      </c>
      <c r="Q110" s="33">
        <f>Q105/Q76</f>
        <v>9.0913238151000608E-2</v>
      </c>
      <c r="R110" s="33">
        <f>R105/R76</f>
        <v>9.2291956193328611E-2</v>
      </c>
      <c r="S110" s="33">
        <f>S105/S76</f>
        <v>9.4264906416834562E-2</v>
      </c>
      <c r="T110" s="33">
        <f>T105/T76</f>
        <v>9.628358646366246E-2</v>
      </c>
      <c r="U110" s="33">
        <f>U105/U76</f>
        <v>9.8349099054844236E-2</v>
      </c>
      <c r="V110" s="33">
        <f>V105/V76</f>
        <v>0.10046257460956956</v>
      </c>
    </row>
  </sheetData>
  <phoneticPr fontId="5" type="noConversion"/>
  <pageMargins left="0.75" right="0.75" top="1" bottom="1" header="0.5" footer="0.5"/>
  <pageSetup paperSize="10" orientation="portrait" horizontalDpi="4294967292" verticalDpi="4294967292"/>
  <ignoredErrors>
    <ignoredError sqref="D75" formulaRange="1"/>
  </ignoredError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Simple Business Plan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INVESTAURA Management Consultants</dc:creator>
  <cp:keywords/>
  <dc:description/>
  <cp:lastModifiedBy>Pierre Lurin</cp:lastModifiedBy>
  <dcterms:created xsi:type="dcterms:W3CDTF">2014-01-20T19:28:26Z</dcterms:created>
  <dcterms:modified xsi:type="dcterms:W3CDTF">2014-02-18T09:18:19Z</dcterms:modified>
  <cp:category/>
</cp:coreProperties>
</file>